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15" windowWidth="15030" windowHeight="4605" activeTab="0"/>
  </bookViews>
  <sheets>
    <sheet name="Deckblatt" sheetId="1" r:id="rId1"/>
    <sheet name="Hinweise" sheetId="2" r:id="rId2"/>
    <sheet name="Dateneingabe" sheetId="3" r:id="rId3"/>
    <sheet name="Ergebnis" sheetId="4" r:id="rId4"/>
    <sheet name="Richtwerte" sheetId="5" state="hidden" r:id="rId5"/>
  </sheets>
  <externalReferences>
    <externalReference r:id="rId8"/>
  </externalReferences>
  <definedNames>
    <definedName name="_xlnm.Print_Area" localSheetId="0">'Deckblatt'!$A$1:$I$33</definedName>
    <definedName name="Jahr">'[1]Pulldowns'!$B$4:$B$5</definedName>
    <definedName name="Klasse">'[1]Richtwerte_Milch'!$V$6:$Y$6</definedName>
    <definedName name="Nachzucht">'[1]Pulldowns'!$F$4:$F$5</definedName>
    <definedName name="OLE_LINK1" localSheetId="0">'Deckblatt'!$B$16</definedName>
    <definedName name="Standort">'[1]Pulldowns'!$D$4:$D$5</definedName>
  </definedNames>
  <calcPr fullCalcOnLoad="1"/>
</workbook>
</file>

<file path=xl/comments5.xml><?xml version="1.0" encoding="utf-8"?>
<comments xmlns="http://schemas.openxmlformats.org/spreadsheetml/2006/main">
  <authors>
    <author>Berger</author>
  </authors>
  <commentList>
    <comment ref="C52" authorId="0">
      <text>
        <r>
          <rPr>
            <b/>
            <sz val="8"/>
            <rFont val="Tahoma"/>
            <family val="0"/>
          </rPr>
          <t>Berger:</t>
        </r>
        <r>
          <rPr>
            <sz val="8"/>
            <rFont val="Tahoma"/>
            <family val="0"/>
          </rPr>
          <t xml:space="preserve">
nur Personalkosten
</t>
        </r>
      </text>
    </comment>
    <comment ref="C53" authorId="0">
      <text>
        <r>
          <rPr>
            <b/>
            <sz val="8"/>
            <rFont val="Tahoma"/>
            <family val="0"/>
          </rPr>
          <t>Berger:</t>
        </r>
        <r>
          <rPr>
            <sz val="8"/>
            <rFont val="Tahoma"/>
            <family val="0"/>
          </rPr>
          <t xml:space="preserve">
Futterproduktion nach Datei  GL niedrig  10_04Kom_MS.xls(DEGNER 05) u. Schafproduktion;</t>
        </r>
      </text>
    </comment>
  </commentList>
</comments>
</file>

<file path=xl/sharedStrings.xml><?xml version="1.0" encoding="utf-8"?>
<sst xmlns="http://schemas.openxmlformats.org/spreadsheetml/2006/main" count="385" uniqueCount="197">
  <si>
    <t>PARAMETER</t>
  </si>
  <si>
    <t>ME</t>
  </si>
  <si>
    <t>dt TM/ha</t>
  </si>
  <si>
    <t>GL-Ertrag Gatterfläche</t>
  </si>
  <si>
    <t>Schlachtkörpergewicht</t>
  </si>
  <si>
    <t>kg</t>
  </si>
  <si>
    <t>Schlachtkörperpreis</t>
  </si>
  <si>
    <t>€/kg</t>
  </si>
  <si>
    <t>Varianten</t>
  </si>
  <si>
    <t>Fleisch</t>
  </si>
  <si>
    <t>Alttiere</t>
  </si>
  <si>
    <t>männliche Kälber</t>
  </si>
  <si>
    <t>weibliche Kälber</t>
  </si>
  <si>
    <t>Schmaltiere</t>
  </si>
  <si>
    <t>Spießer</t>
  </si>
  <si>
    <t>Hirsch</t>
  </si>
  <si>
    <t>Zucht</t>
  </si>
  <si>
    <t>Summe Umsatzerlöse</t>
  </si>
  <si>
    <t xml:space="preserve">Summe Leistungen </t>
  </si>
  <si>
    <t>Tiereinsatzkosten- Hirsch</t>
  </si>
  <si>
    <t>Kraftfutter</t>
  </si>
  <si>
    <t>Mineralfutter</t>
  </si>
  <si>
    <t>Verband</t>
  </si>
  <si>
    <t>Summe Grundfutter</t>
  </si>
  <si>
    <t>Summe  Direktkosten</t>
  </si>
  <si>
    <t>Maschinenvermögen</t>
  </si>
  <si>
    <t>Unterhaltung Maschinen</t>
  </si>
  <si>
    <t>Kraft- u. Schmierstoffe</t>
  </si>
  <si>
    <t>Afa Maschinen</t>
  </si>
  <si>
    <t>Personalkosten</t>
  </si>
  <si>
    <t>Leitung  u. Verwaltung</t>
  </si>
  <si>
    <t>Summe  Arbeitserledigungskosten-</t>
  </si>
  <si>
    <t xml:space="preserve">     Unterhaltung</t>
  </si>
  <si>
    <r>
      <t xml:space="preserve">     Abschreibungen</t>
    </r>
    <r>
      <rPr>
        <sz val="10"/>
        <rFont val="Arial"/>
        <family val="2"/>
      </rPr>
      <t xml:space="preserve">  </t>
    </r>
  </si>
  <si>
    <t>Summe  Gehegekosten</t>
  </si>
  <si>
    <t>Summe  Vermarktungskosten</t>
  </si>
  <si>
    <t>allgemeiner Betriebsaufwand</t>
  </si>
  <si>
    <t xml:space="preserve">dav. Anlagevermögen </t>
  </si>
  <si>
    <t xml:space="preserve">dav. Viehvermögen </t>
  </si>
  <si>
    <t xml:space="preserve">dav. Umlaufvermögen </t>
  </si>
  <si>
    <t xml:space="preserve">Summe Kosten </t>
  </si>
  <si>
    <t>€/AT</t>
  </si>
  <si>
    <r>
      <t>Tränkwasser</t>
    </r>
    <r>
      <rPr>
        <sz val="10"/>
        <rFont val="Arial"/>
        <family val="2"/>
      </rPr>
      <t xml:space="preserve"> </t>
    </r>
  </si>
  <si>
    <r>
      <t xml:space="preserve">Energie </t>
    </r>
    <r>
      <rPr>
        <sz val="10"/>
        <rFont val="Arial"/>
        <family val="2"/>
      </rPr>
      <t>(für Vermarktungseinr.)</t>
    </r>
  </si>
  <si>
    <t xml:space="preserve">Vermarktung </t>
  </si>
  <si>
    <t>Sonstiges (Geräte, Wurmkur)</t>
  </si>
  <si>
    <t>Zinsen</t>
  </si>
  <si>
    <t xml:space="preserve">mittlere Kapitalbindung </t>
  </si>
  <si>
    <t>Gehegeeinrichtung-                                Vermögen</t>
  </si>
  <si>
    <t>Vermarktungs-                                        Vermögen</t>
  </si>
  <si>
    <t>einrichtung:                                          Unterhaltung</t>
  </si>
  <si>
    <t>3. Kosten</t>
  </si>
  <si>
    <t>Einheit</t>
  </si>
  <si>
    <t>%</t>
  </si>
  <si>
    <t>Wie groß ist die Gatterfläche ?</t>
  </si>
  <si>
    <t>Wie groß ist die Äsungsfläche?</t>
  </si>
  <si>
    <t>ha</t>
  </si>
  <si>
    <t>berechnete Äsungsfläche</t>
  </si>
  <si>
    <t>Wie hoch ist der Grünlandertrag ?</t>
  </si>
  <si>
    <t>dt/ha</t>
  </si>
  <si>
    <t>Ertrag</t>
  </si>
  <si>
    <t>Tragen Sie Ihren Tierbestand ein:</t>
  </si>
  <si>
    <t>(nur adulte weibliche Zuchttiere)</t>
  </si>
  <si>
    <t>Stück</t>
  </si>
  <si>
    <t>Geben Sie die durchschnittliche Fettklasse der Schlacht-</t>
  </si>
  <si>
    <t>der Damwildspießer (DW-SP)?</t>
  </si>
  <si>
    <t>körper DW-SP an (nach TLL-Faltblatt):</t>
  </si>
  <si>
    <t>1…….5</t>
  </si>
  <si>
    <t>Tragen Sie Ihre Vermarktungspreise ein:</t>
  </si>
  <si>
    <t>(Teilstücke mit Knochen)</t>
  </si>
  <si>
    <t>Keule</t>
  </si>
  <si>
    <t>Rücken</t>
  </si>
  <si>
    <t>Vorderblatt</t>
  </si>
  <si>
    <t>Schlachtkörpergewicht nach Fettabzug (netto):</t>
  </si>
  <si>
    <t>Damwild (DW)</t>
  </si>
  <si>
    <t>Rotwild (RW)</t>
  </si>
  <si>
    <t>Sikawild (SWd)</t>
  </si>
  <si>
    <t>Sikawild (SWn)</t>
  </si>
  <si>
    <t>Muffelwild (MW)</t>
  </si>
  <si>
    <t>erzielter Preis je kg Schlachtkörpergewicht (DW):</t>
  </si>
  <si>
    <t>€</t>
  </si>
  <si>
    <t>Richtwerte</t>
  </si>
  <si>
    <t>,</t>
  </si>
  <si>
    <t>Anteil Vermarktungseinrichtung Gehegewild</t>
  </si>
  <si>
    <t>Vermarktung</t>
  </si>
  <si>
    <t>Betriebszweig</t>
  </si>
  <si>
    <t>Wildhaltung</t>
  </si>
  <si>
    <t>GL-Ertrag-Äsungsfläche</t>
  </si>
  <si>
    <t>Schlachtkörpergewicht Spießer</t>
  </si>
  <si>
    <t>Erlöse je  Schlachtkörper DW-SP:</t>
  </si>
  <si>
    <t>erzielter Preis</t>
  </si>
  <si>
    <t>€/kg SKG</t>
  </si>
  <si>
    <t>Passen Sie den Preis an die vorgegebenen Stufen an:</t>
  </si>
  <si>
    <t>Hinweise zur Kalkulation</t>
  </si>
  <si>
    <t>Dateneingabe</t>
  </si>
  <si>
    <t xml:space="preserve">     Dr. W. Berger</t>
  </si>
  <si>
    <t>E-Mail: bernd.kaestner@tll.thueringen.de</t>
  </si>
  <si>
    <t>E-Mail: werner.berger@tll.thueringen.de</t>
  </si>
  <si>
    <t>Tel: (0 36 41) 68 34 62</t>
  </si>
  <si>
    <t xml:space="preserve">Tel: (0 36 41) 68 34 16 </t>
  </si>
  <si>
    <t>Hinweise zur Kalkulationstabelle Wildfleischproduktion</t>
  </si>
  <si>
    <t>Bei der  Kalkulation können der Grünlandertrag, das Schlachtkörpergewicht und der erzielbare Preis je kg Schlachtkörpergewicht variiert werden.</t>
  </si>
  <si>
    <t xml:space="preserve">Preis je kg Schlachtkörpergewicht variiert werden. </t>
  </si>
  <si>
    <t>Es besteht die Möglichkeit, die Ertrags- und Leistungstufen entsprechend den betrieblichen</t>
  </si>
  <si>
    <t>Bedingungen auszuwählen bzw. sich an den Richtwerten zu orientieren.</t>
  </si>
  <si>
    <t>Im Rahmen des Wild-Referenzbetriebssystems erfolgt eine jährliche Ermittlung betrieblicher Daten,</t>
  </si>
  <si>
    <t>aus denen Richtwerte abgeleitet werden.</t>
  </si>
  <si>
    <t xml:space="preserve">1. Auswahl Grünlandertrag </t>
  </si>
  <si>
    <t xml:space="preserve">Betrielbliche </t>
  </si>
  <si>
    <t>Werte</t>
  </si>
  <si>
    <t>Klicken Sie auf das Werte- Feld neben der Frage nach dem Grünlandertrag.</t>
  </si>
  <si>
    <t xml:space="preserve">Der sichtbare Pfeil dient zur Auswahl der gewünschten Ertragsstufen 30, 35 und 40 dt TM/ha. </t>
  </si>
  <si>
    <t>ebenfalls in der entsprechenden Zeile durch Klick auf Werte- Feld und Pfeil zwischen 22, 24, 26, 28 ,30 kg aus</t>
  </si>
  <si>
    <t xml:space="preserve">Das für Ihren Betriebe zutreffende durchschnittliche Schlachtkörpergewicht der Damwild-Spießer wählen Sie  </t>
  </si>
  <si>
    <t xml:space="preserve">Am Gewicht der Damwild-Spießer orientieren sich die Gewichte der anderen Damwildkategorien zur </t>
  </si>
  <si>
    <t>Fleischvermarktung.</t>
  </si>
  <si>
    <t xml:space="preserve">Nach Eintrag Ihrer Teilstückpreise erhalten Sie eine Angabe zum erzielbaren Preis je kg SkG im Betrieb. </t>
  </si>
  <si>
    <t>Anhand dieses Wertes oder des Richtwertes können Sie sich über Klick auf Werte-Feld und Pfeil zwischen</t>
  </si>
  <si>
    <t xml:space="preserve">8, 9, 10 und 11 €/kg SKG entscheiden. </t>
  </si>
  <si>
    <t>Es gibt folgenden Arten von Werte-Felder:</t>
  </si>
  <si>
    <t xml:space="preserve">Feld mit vorgegebenem Wert </t>
  </si>
  <si>
    <t>(kein Dateneintrag)</t>
  </si>
  <si>
    <t>Bearbeiter: B. Kästner</t>
  </si>
  <si>
    <t xml:space="preserve">               Dr. W. Berger</t>
  </si>
  <si>
    <t xml:space="preserve">Eingabefeld </t>
  </si>
  <si>
    <t>Eingabefeld mit Auswahlpfeil</t>
  </si>
  <si>
    <t>Schätzen Sie den Umfang der Inanspruchnahme der Vermarktungseinrichtung für die Verarbeitung von Gehegewild-</t>
  </si>
  <si>
    <t>fleisch ein. Wählen sie zwischen den Stufen 50 und 100%.</t>
  </si>
  <si>
    <t>Hier tragen Sie Ihre betrieblichen Werte ohne vorgegebene  Abstufungen ein.</t>
  </si>
  <si>
    <t>Wie hoch ist das durchschnittliche Schlachtkörpergewicht?</t>
  </si>
  <si>
    <t xml:space="preserve">Gehegewildanteil Vermarktung </t>
  </si>
  <si>
    <t>Wie hoch sind Ihre Flächenzahlungen?</t>
  </si>
  <si>
    <t>Betriebsprämie</t>
  </si>
  <si>
    <t>€/ha</t>
  </si>
  <si>
    <t>KULAP -2007</t>
  </si>
  <si>
    <t>Ausgleichszulage</t>
  </si>
  <si>
    <t>RGV gesamt</t>
  </si>
  <si>
    <t>RGV/ha Äsungsfläche</t>
  </si>
  <si>
    <t>RGV-Bestand (Ist)</t>
  </si>
  <si>
    <t>RGV-Bestand (Max)</t>
  </si>
  <si>
    <t>RGV-Besatz (Max)</t>
  </si>
  <si>
    <t>RGV/ha HFF</t>
  </si>
  <si>
    <t>Wie groß ist die Außenfläche?</t>
  </si>
  <si>
    <t>Mindesttierbesatz nach KULAP-TH (07) bei Programmteilen: L4, N25,</t>
  </si>
  <si>
    <r>
      <t xml:space="preserve">RGV-Besatz </t>
    </r>
    <r>
      <rPr>
        <sz val="11"/>
        <rFont val="Arial"/>
        <family val="2"/>
      </rPr>
      <t xml:space="preserve">(Gatter- u. Außenfläche) </t>
    </r>
  </si>
  <si>
    <t>mittlere Landwirtschaftliche Vergleichszahl</t>
  </si>
  <si>
    <t>Summe  Arbeitserledigungskosten</t>
  </si>
  <si>
    <t>4. Ergebnis</t>
  </si>
  <si>
    <t xml:space="preserve">Beitrag z. prämienfreien  Betriebsergebnis </t>
  </si>
  <si>
    <t>KULAP (TH) -2007</t>
  </si>
  <si>
    <t>Flächenzahlungen:                        Betriebsprämie</t>
  </si>
  <si>
    <t>Zinsansatz</t>
  </si>
  <si>
    <r>
      <t xml:space="preserve">Beitrag z. Betriebsergebnis </t>
    </r>
    <r>
      <rPr>
        <b/>
        <sz val="11"/>
        <rFont val="Arial"/>
        <family val="2"/>
      </rPr>
      <t>incl. Flächen-</t>
    </r>
  </si>
  <si>
    <t>zahlungen, Betriebsprämie u. Zinsansatz</t>
  </si>
  <si>
    <t>Deckungsbeitrag prämienfrei</t>
  </si>
  <si>
    <t>ha/AT</t>
  </si>
  <si>
    <t>betriebsspezifi-</t>
  </si>
  <si>
    <t>scher Aufwand</t>
  </si>
  <si>
    <t>derzeitige</t>
  </si>
  <si>
    <t xml:space="preserve">Preise und </t>
  </si>
  <si>
    <t>Parameter</t>
  </si>
  <si>
    <r>
      <t>Tränkwasser</t>
    </r>
    <r>
      <rPr>
        <sz val="10"/>
        <rFont val="Arial"/>
        <family val="2"/>
      </rPr>
      <t xml:space="preserve"> (Netzentnahme Sommer 50%, Winter 50%)</t>
    </r>
  </si>
  <si>
    <t xml:space="preserve">RGV-Besatz (Ist) </t>
  </si>
  <si>
    <t>Gehegeeinrichtung-                                      Vermögen</t>
  </si>
  <si>
    <t>Arbeitszeitbedarf</t>
  </si>
  <si>
    <t>AKh/AT</t>
  </si>
  <si>
    <r>
      <t xml:space="preserve">Leitung  u. Verwaltung </t>
    </r>
    <r>
      <rPr>
        <sz val="10"/>
        <rFont val="Arial"/>
        <family val="2"/>
      </rPr>
      <t>(Personalkosten)</t>
    </r>
  </si>
  <si>
    <t>dtTM/AT</t>
  </si>
  <si>
    <t>mind. 10</t>
  </si>
  <si>
    <t>mind. 500</t>
  </si>
  <si>
    <t>Forpflanzungs- u. Aufzuchtleistung</t>
  </si>
  <si>
    <t>2.  Auswahl Fortpflanzungs- u.Aufzuchtleisung</t>
  </si>
  <si>
    <t xml:space="preserve">Gegenwärtig kann nur mit dem Durchschnittswert von 85 % gerechnet werden. </t>
  </si>
  <si>
    <t>Eine abgestufte Auswahl der Fortpflanzungs- und Aufzuchtleistung ist in Vorbereitung.</t>
  </si>
  <si>
    <t>3. Auswahl Schlachtkörpergewicht</t>
  </si>
  <si>
    <t>4. Auswahl erzielbarer Preis je kg Schlachtkörpergewicht</t>
  </si>
  <si>
    <t>5. Auswahl des Gehegewildanteils an der Vermarktungseinrichtung</t>
  </si>
  <si>
    <t>6. Leere Datenfelder</t>
  </si>
  <si>
    <t xml:space="preserve">Die Kalkulationstabelle  "Wildfleischproduktion- Damwild" ermöglicht den Vergleich der betrieblichen Leistungen mit den TLL-Richtwerten 2008 und dient als Planungsgrundlage für die Gehegebetreibung. </t>
  </si>
  <si>
    <t>Besatzstärke</t>
  </si>
  <si>
    <t>RGV/ha ÄF</t>
  </si>
  <si>
    <t>Fortpflanzungs- u. Aufzuchtleistung</t>
  </si>
  <si>
    <t>PZ %</t>
  </si>
  <si>
    <t>Äsungsfläche im Gehege</t>
  </si>
  <si>
    <t>Gehegefläche gesamt</t>
  </si>
  <si>
    <t>1. Parameter</t>
  </si>
  <si>
    <t>2. Leistungen</t>
  </si>
  <si>
    <t>110 (L 4)</t>
  </si>
  <si>
    <t>Außenfläche</t>
  </si>
  <si>
    <t xml:space="preserve"> THÜRINGER LANDESANSTALT FÜR LANDWIRTSCHAFT (TLL)</t>
  </si>
  <si>
    <t xml:space="preserve">Menü   </t>
  </si>
  <si>
    <t>Menü</t>
  </si>
  <si>
    <t>Leistungen und Kosten der Produktion von Damwildfleisch</t>
  </si>
  <si>
    <t xml:space="preserve">Wie hoch ist Ihre angestrebte Kapitalverwertung des eingesetzten </t>
  </si>
  <si>
    <t>Sachanlage, Umlauf- u. Tiervermögens?</t>
  </si>
  <si>
    <t>Zinsansatz: %</t>
  </si>
  <si>
    <t xml:space="preserve">        Version 1.2  vom 22.04.2009</t>
  </si>
</sst>
</file>

<file path=xl/styles.xml><?xml version="1.0" encoding="utf-8"?>
<styleSheet xmlns="http://schemas.openxmlformats.org/spreadsheetml/2006/main">
  <numFmts count="6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\ &quot;%&quot;"/>
    <numFmt numFmtId="174" formatCode="0.00\ &quot;€/AKh&quot;"/>
    <numFmt numFmtId="175" formatCode="0.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,##0.0"/>
    <numFmt numFmtId="186" formatCode="0.00_ ;[Red]\-0.00\ "/>
    <numFmt numFmtId="187" formatCode="0.00\ &quot;%&quot;"/>
    <numFmt numFmtId="188" formatCode="0.0\ &quot;%&quot;"/>
    <numFmt numFmtId="189" formatCode="#,##0.0\ _D_M;[Red]\-#,##0.0\ _D_M"/>
    <numFmt numFmtId="190" formatCode="0.00\ &quot;€/dt&quot;"/>
    <numFmt numFmtId="191" formatCode="0.00\ &quot;dt/AT&quot;"/>
    <numFmt numFmtId="192" formatCode="0.00\ &quot;m³/AT&quot;"/>
    <numFmt numFmtId="193" formatCode="0.00\ &quot;€/m³&quot;"/>
    <numFmt numFmtId="194" formatCode="0.000\ &quot;€/m³&quot;"/>
    <numFmt numFmtId="195" formatCode="0.000\ &quot;€/kWh&quot;"/>
    <numFmt numFmtId="196" formatCode="0.00\ &quot;kWh/AT&quot;"/>
    <numFmt numFmtId="197" formatCode="0.00\ &quot;€/kWh&quot;"/>
    <numFmt numFmtId="198" formatCode="0.00\ &quot;ha/PEMS&quot;"/>
    <numFmt numFmtId="199" formatCode="0.00\ &quot;ha/AT&quot;"/>
    <numFmt numFmtId="200" formatCode="0.00\ &quot;€/l&quot;"/>
    <numFmt numFmtId="201" formatCode="0.00\ &quot;l/AT&quot;"/>
    <numFmt numFmtId="202" formatCode="0.0\ &quot;l/AT&quot;"/>
    <numFmt numFmtId="203" formatCode="0.00\ &quot;€/h&quot;"/>
    <numFmt numFmtId="204" formatCode="&quot;+&quot;\ 0\ %\ &quot; Nebenkost.&quot;"/>
    <numFmt numFmtId="205" formatCode="0.00\ &quot;€/h + 50% Nebenkost.&quot;"/>
    <numFmt numFmtId="206" formatCode="0.00\ &quot;€/h + 55% Nebenkost.&quot;"/>
    <numFmt numFmtId="207" formatCode="_-* #,##0.0\ _€_-;\-* #,##0.0\ _€_-;_-* &quot;-&quot;??\ _€_-;_-@_-"/>
    <numFmt numFmtId="208" formatCode="_-* #,##0\ _€_-;\-* #,##0\ _€_-;_-* &quot;-&quot;??\ _€_-;_-@_-"/>
    <numFmt numFmtId="209" formatCode="0.00\ &quot;dtTM/AT&quot;"/>
    <numFmt numFmtId="210" formatCode="0\ &quot;€/ha&quot;"/>
    <numFmt numFmtId="211" formatCode="0.000\ &quot;dt/AT&quot;"/>
    <numFmt numFmtId="212" formatCode="0.0%"/>
    <numFmt numFmtId="213" formatCode="0.0\ &quot;PED/ha ÄF&quot;"/>
    <numFmt numFmtId="214" formatCode="#,##0.000\ _D_M;[Red]\-#,##0.000\ _D_M"/>
    <numFmt numFmtId="215" formatCode="0.00\ &quot;Zinsansatz&quot;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Courie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color indexed="6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6"/>
      <color indexed="12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/>
    </xf>
    <xf numFmtId="172" fontId="3" fillId="0" borderId="2" xfId="20" applyFont="1" applyFill="1" applyBorder="1" applyAlignment="1">
      <alignment/>
      <protection/>
    </xf>
    <xf numFmtId="0" fontId="5" fillId="0" borderId="1" xfId="0" applyFont="1" applyFill="1" applyBorder="1" applyAlignment="1">
      <alignment/>
    </xf>
    <xf numFmtId="172" fontId="2" fillId="0" borderId="2" xfId="20" applyFont="1" applyFill="1" applyBorder="1" applyAlignment="1">
      <alignment/>
      <protection/>
    </xf>
    <xf numFmtId="172" fontId="5" fillId="0" borderId="1" xfId="20" applyFont="1" applyFill="1" applyBorder="1" applyAlignment="1">
      <alignment/>
      <protection/>
    </xf>
    <xf numFmtId="172" fontId="2" fillId="0" borderId="2" xfId="20" applyFont="1" applyFill="1" applyBorder="1" applyAlignment="1">
      <alignment horizontal="left"/>
      <protection/>
    </xf>
    <xf numFmtId="172" fontId="6" fillId="0" borderId="1" xfId="20" applyFont="1" applyFill="1" applyBorder="1" applyAlignment="1">
      <alignment/>
      <protection/>
    </xf>
    <xf numFmtId="172" fontId="7" fillId="0" borderId="1" xfId="20" applyFont="1" applyFill="1" applyBorder="1" applyAlignment="1">
      <alignment/>
      <protection/>
    </xf>
    <xf numFmtId="0" fontId="3" fillId="0" borderId="3" xfId="0" applyFont="1" applyFill="1" applyBorder="1" applyAlignment="1">
      <alignment/>
    </xf>
    <xf numFmtId="172" fontId="2" fillId="0" borderId="1" xfId="20" applyFont="1" applyFill="1" applyBorder="1" applyAlignment="1" applyProtection="1">
      <alignment horizontal="left"/>
      <protection/>
    </xf>
    <xf numFmtId="172" fontId="2" fillId="0" borderId="1" xfId="20" applyFont="1" applyFill="1" applyBorder="1">
      <alignment/>
      <protection/>
    </xf>
    <xf numFmtId="172" fontId="8" fillId="0" borderId="4" xfId="20" applyFont="1" applyFill="1" applyBorder="1" applyAlignment="1" applyProtection="1">
      <alignment/>
      <protection/>
    </xf>
    <xf numFmtId="172" fontId="7" fillId="2" borderId="5" xfId="20" applyFont="1" applyFill="1" applyBorder="1" applyAlignment="1" applyProtection="1">
      <alignment/>
      <protection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172" fontId="7" fillId="3" borderId="7" xfId="20" applyFont="1" applyFill="1" applyBorder="1" applyAlignment="1" applyProtection="1">
      <alignment/>
      <protection/>
    </xf>
    <xf numFmtId="0" fontId="7" fillId="2" borderId="8" xfId="0" applyFont="1" applyFill="1" applyBorder="1" applyAlignment="1">
      <alignment/>
    </xf>
    <xf numFmtId="172" fontId="7" fillId="2" borderId="7" xfId="20" applyFont="1" applyFill="1" applyBorder="1" applyAlignment="1" applyProtection="1">
      <alignment/>
      <protection/>
    </xf>
    <xf numFmtId="0" fontId="5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172" fontId="2" fillId="0" borderId="4" xfId="20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0" fontId="0" fillId="2" borderId="9" xfId="0" applyFill="1" applyBorder="1" applyAlignment="1">
      <alignment/>
    </xf>
    <xf numFmtId="172" fontId="2" fillId="0" borderId="10" xfId="20" applyFont="1" applyFill="1" applyBorder="1" applyAlignment="1">
      <alignment/>
      <protection/>
    </xf>
    <xf numFmtId="0" fontId="0" fillId="0" borderId="11" xfId="0" applyFont="1" applyFill="1" applyBorder="1" applyAlignment="1">
      <alignment horizontal="left"/>
    </xf>
    <xf numFmtId="0" fontId="6" fillId="2" borderId="5" xfId="0" applyFont="1" applyFill="1" applyBorder="1" applyAlignment="1">
      <alignment/>
    </xf>
    <xf numFmtId="172" fontId="2" fillId="0" borderId="12" xfId="20" applyFont="1" applyFill="1" applyBorder="1" applyAlignment="1">
      <alignment/>
      <protection/>
    </xf>
    <xf numFmtId="172" fontId="2" fillId="0" borderId="13" xfId="20" applyFont="1" applyFill="1" applyBorder="1" applyAlignment="1">
      <alignment/>
      <protection/>
    </xf>
    <xf numFmtId="172" fontId="2" fillId="2" borderId="13" xfId="20" applyFont="1" applyFill="1" applyBorder="1" applyAlignment="1">
      <alignment/>
      <protection/>
    </xf>
    <xf numFmtId="0" fontId="2" fillId="0" borderId="14" xfId="0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72" fontId="2" fillId="0" borderId="15" xfId="20" applyFont="1" applyFill="1" applyBorder="1" applyAlignment="1">
      <alignment/>
      <protection/>
    </xf>
    <xf numFmtId="0" fontId="3" fillId="4" borderId="16" xfId="0" applyFont="1" applyFill="1" applyBorder="1" applyAlignment="1">
      <alignment/>
    </xf>
    <xf numFmtId="2" fontId="0" fillId="5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175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3" fillId="0" borderId="0" xfId="0" applyFont="1" applyAlignment="1">
      <alignment/>
    </xf>
    <xf numFmtId="0" fontId="1" fillId="6" borderId="17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3" borderId="18" xfId="0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 applyProtection="1">
      <alignment/>
      <protection/>
    </xf>
    <xf numFmtId="0" fontId="7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7" borderId="21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2" fontId="2" fillId="5" borderId="22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16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16" xfId="0" applyFont="1" applyBorder="1" applyAlignment="1" applyProtection="1">
      <alignment/>
      <protection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16" fillId="0" borderId="0" xfId="18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top" wrapText="1"/>
    </xf>
    <xf numFmtId="0" fontId="0" fillId="8" borderId="0" xfId="0" applyFill="1" applyBorder="1" applyAlignment="1">
      <alignment/>
    </xf>
    <xf numFmtId="0" fontId="7" fillId="0" borderId="5" xfId="0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0" xfId="20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2" fillId="4" borderId="29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9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9" borderId="32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28" xfId="0" applyFill="1" applyBorder="1" applyAlignment="1">
      <alignment/>
    </xf>
    <xf numFmtId="0" fontId="0" fillId="0" borderId="29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2" fillId="0" borderId="0" xfId="20" applyFont="1" applyFill="1" applyBorder="1" applyAlignment="1">
      <alignment/>
      <protection/>
    </xf>
    <xf numFmtId="0" fontId="7" fillId="10" borderId="15" xfId="0" applyFont="1" applyFill="1" applyBorder="1" applyAlignment="1">
      <alignment horizontal="center" vertical="center"/>
    </xf>
    <xf numFmtId="0" fontId="7" fillId="10" borderId="15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center"/>
      <protection hidden="1"/>
    </xf>
    <xf numFmtId="2" fontId="2" fillId="5" borderId="2" xfId="0" applyNumberFormat="1" applyFont="1" applyFill="1" applyBorder="1" applyAlignment="1" applyProtection="1">
      <alignment horizontal="center"/>
      <protection hidden="1"/>
    </xf>
    <xf numFmtId="2" fontId="2" fillId="5" borderId="22" xfId="0" applyNumberFormat="1" applyFont="1" applyFill="1" applyBorder="1" applyAlignment="1" applyProtection="1">
      <alignment horizontal="center"/>
      <protection hidden="1"/>
    </xf>
    <xf numFmtId="2" fontId="2" fillId="5" borderId="33" xfId="0" applyNumberFormat="1" applyFont="1" applyFill="1" applyBorder="1" applyAlignment="1" applyProtection="1">
      <alignment horizontal="center"/>
      <protection hidden="1"/>
    </xf>
    <xf numFmtId="175" fontId="2" fillId="5" borderId="34" xfId="0" applyNumberFormat="1" applyFont="1" applyFill="1" applyBorder="1" applyAlignment="1" applyProtection="1">
      <alignment horizontal="center"/>
      <protection hidden="1"/>
    </xf>
    <xf numFmtId="0" fontId="2" fillId="7" borderId="21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/>
      <protection hidden="1"/>
    </xf>
    <xf numFmtId="172" fontId="2" fillId="0" borderId="2" xfId="20" applyFont="1" applyFill="1" applyBorder="1" applyAlignment="1" applyProtection="1">
      <alignment horizontal="center"/>
      <protection hidden="1"/>
    </xf>
    <xf numFmtId="172" fontId="5" fillId="0" borderId="2" xfId="20" applyFont="1" applyFill="1" applyBorder="1" applyAlignment="1" applyProtection="1">
      <alignment/>
      <protection hidden="1"/>
    </xf>
    <xf numFmtId="172" fontId="6" fillId="0" borderId="2" xfId="20" applyFont="1" applyFill="1" applyBorder="1" applyAlignment="1" applyProtection="1">
      <alignment/>
      <protection hidden="1"/>
    </xf>
    <xf numFmtId="172" fontId="1" fillId="0" borderId="2" xfId="20" applyFont="1" applyFill="1" applyBorder="1" applyAlignment="1" applyProtection="1">
      <alignment/>
      <protection hidden="1"/>
    </xf>
    <xf numFmtId="0" fontId="7" fillId="4" borderId="29" xfId="0" applyFont="1" applyFill="1" applyBorder="1" applyAlignment="1" applyProtection="1">
      <alignment/>
      <protection hidden="1"/>
    </xf>
    <xf numFmtId="172" fontId="2" fillId="4" borderId="29" xfId="20" applyFont="1" applyFill="1" applyBorder="1" applyAlignment="1" applyProtection="1">
      <alignment horizontal="center"/>
      <protection hidden="1"/>
    </xf>
    <xf numFmtId="172" fontId="2" fillId="7" borderId="2" xfId="20" applyFont="1" applyFill="1" applyBorder="1" applyAlignment="1" applyProtection="1">
      <alignment horizontal="center"/>
      <protection hidden="1"/>
    </xf>
    <xf numFmtId="172" fontId="2" fillId="0" borderId="2" xfId="20" applyFont="1" applyFill="1" applyBorder="1" applyAlignment="1" applyProtection="1">
      <alignment horizontal="left"/>
      <protection hidden="1"/>
    </xf>
    <xf numFmtId="191" fontId="2" fillId="0" borderId="2" xfId="20" applyNumberFormat="1" applyFont="1" applyFill="1" applyBorder="1" applyProtection="1">
      <alignment/>
      <protection hidden="1"/>
    </xf>
    <xf numFmtId="190" fontId="2" fillId="0" borderId="35" xfId="20" applyNumberFormat="1" applyFont="1" applyBorder="1" applyProtection="1">
      <alignment/>
      <protection hidden="1"/>
    </xf>
    <xf numFmtId="211" fontId="2" fillId="0" borderId="2" xfId="20" applyNumberFormat="1" applyFont="1" applyFill="1" applyBorder="1" applyProtection="1">
      <alignment/>
      <protection hidden="1"/>
    </xf>
    <xf numFmtId="172" fontId="2" fillId="0" borderId="2" xfId="20" applyFont="1" applyFill="1" applyBorder="1" applyProtection="1">
      <alignment/>
      <protection hidden="1"/>
    </xf>
    <xf numFmtId="192" fontId="2" fillId="0" borderId="2" xfId="20" applyNumberFormat="1" applyFont="1" applyFill="1" applyBorder="1" applyAlignment="1" applyProtection="1">
      <alignment horizontal="right"/>
      <protection hidden="1"/>
    </xf>
    <xf numFmtId="193" fontId="2" fillId="0" borderId="35" xfId="20" applyNumberFormat="1" applyFont="1" applyBorder="1" applyProtection="1">
      <alignment/>
      <protection hidden="1"/>
    </xf>
    <xf numFmtId="196" fontId="2" fillId="0" borderId="2" xfId="20" applyNumberFormat="1" applyFont="1" applyFill="1" applyBorder="1" applyAlignment="1" applyProtection="1">
      <alignment horizontal="right"/>
      <protection hidden="1"/>
    </xf>
    <xf numFmtId="197" fontId="2" fillId="0" borderId="35" xfId="20" applyNumberFormat="1" applyFont="1" applyBorder="1" applyProtection="1">
      <alignment/>
      <protection hidden="1"/>
    </xf>
    <xf numFmtId="209" fontId="2" fillId="0" borderId="2" xfId="20" applyNumberFormat="1" applyFont="1" applyBorder="1" applyAlignment="1" applyProtection="1">
      <alignment/>
      <protection hidden="1"/>
    </xf>
    <xf numFmtId="199" fontId="2" fillId="0" borderId="36" xfId="20" applyNumberFormat="1" applyFont="1" applyBorder="1" applyAlignment="1" applyProtection="1">
      <alignment/>
      <protection hidden="1"/>
    </xf>
    <xf numFmtId="172" fontId="7" fillId="7" borderId="2" xfId="20" applyFont="1" applyFill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/>
      <protection hidden="1"/>
    </xf>
    <xf numFmtId="202" fontId="2" fillId="0" borderId="2" xfId="20" applyNumberFormat="1" applyFont="1" applyBorder="1" applyAlignment="1" applyProtection="1">
      <alignment/>
      <protection hidden="1"/>
    </xf>
    <xf numFmtId="200" fontId="2" fillId="0" borderId="32" xfId="20" applyNumberFormat="1" applyFont="1" applyFill="1" applyBorder="1" applyAlignment="1" applyProtection="1">
      <alignment horizontal="right"/>
      <protection hidden="1"/>
    </xf>
    <xf numFmtId="10" fontId="2" fillId="0" borderId="28" xfId="0" applyNumberFormat="1" applyFont="1" applyBorder="1" applyAlignment="1" applyProtection="1">
      <alignment horizontal="center"/>
      <protection hidden="1"/>
    </xf>
    <xf numFmtId="9" fontId="2" fillId="0" borderId="37" xfId="0" applyNumberFormat="1" applyFont="1" applyBorder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5" fillId="7" borderId="2" xfId="0" applyFont="1" applyFill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 horizontal="left"/>
      <protection hidden="1"/>
    </xf>
    <xf numFmtId="172" fontId="2" fillId="0" borderId="2" xfId="20" applyFont="1" applyFill="1" applyBorder="1" applyAlignment="1" applyProtection="1">
      <alignment/>
      <protection hidden="1"/>
    </xf>
    <xf numFmtId="0" fontId="6" fillId="7" borderId="2" xfId="0" applyFont="1" applyFill="1" applyBorder="1" applyAlignment="1" applyProtection="1">
      <alignment/>
      <protection hidden="1"/>
    </xf>
    <xf numFmtId="0" fontId="7" fillId="9" borderId="29" xfId="0" applyFont="1" applyFill="1" applyBorder="1" applyAlignment="1" applyProtection="1">
      <alignment/>
      <protection hidden="1"/>
    </xf>
    <xf numFmtId="172" fontId="2" fillId="9" borderId="29" xfId="20" applyFont="1" applyFill="1" applyBorder="1" applyAlignment="1" applyProtection="1">
      <alignment horizontal="center"/>
      <protection hidden="1"/>
    </xf>
    <xf numFmtId="0" fontId="1" fillId="9" borderId="38" xfId="0" applyFont="1" applyFill="1" applyBorder="1" applyAlignment="1" applyProtection="1">
      <alignment/>
      <protection hidden="1"/>
    </xf>
    <xf numFmtId="0" fontId="1" fillId="9" borderId="32" xfId="0" applyFont="1" applyFill="1" applyBorder="1" applyAlignment="1" applyProtection="1">
      <alignment/>
      <protection hidden="1"/>
    </xf>
    <xf numFmtId="172" fontId="2" fillId="9" borderId="32" xfId="20" applyFont="1" applyFill="1" applyBorder="1" applyAlignment="1" applyProtection="1">
      <alignment horizontal="center"/>
      <protection hidden="1"/>
    </xf>
    <xf numFmtId="0" fontId="7" fillId="0" borderId="37" xfId="0" applyFont="1" applyFill="1" applyBorder="1" applyAlignment="1" applyProtection="1">
      <alignment/>
      <protection hidden="1"/>
    </xf>
    <xf numFmtId="172" fontId="7" fillId="0" borderId="2" xfId="20" applyFont="1" applyFill="1" applyBorder="1" applyAlignment="1" applyProtection="1">
      <alignment horizontal="right"/>
      <protection hidden="1"/>
    </xf>
    <xf numFmtId="172" fontId="7" fillId="0" borderId="32" xfId="20" applyFont="1" applyFill="1" applyBorder="1" applyAlignment="1" applyProtection="1">
      <alignment horizontal="right"/>
      <protection hidden="1"/>
    </xf>
    <xf numFmtId="0" fontId="6" fillId="0" borderId="37" xfId="0" applyFont="1" applyFill="1" applyBorder="1" applyAlignment="1" applyProtection="1">
      <alignment/>
      <protection hidden="1"/>
    </xf>
    <xf numFmtId="212" fontId="2" fillId="0" borderId="29" xfId="20" applyNumberFormat="1" applyFont="1" applyFill="1" applyBorder="1" applyAlignment="1" applyProtection="1">
      <alignment horizontal="center"/>
      <protection hidden="1"/>
    </xf>
    <xf numFmtId="172" fontId="2" fillId="0" borderId="29" xfId="20" applyFont="1" applyFill="1" applyBorder="1" applyAlignment="1" applyProtection="1">
      <alignment horizontal="center"/>
      <protection hidden="1"/>
    </xf>
    <xf numFmtId="0" fontId="6" fillId="9" borderId="38" xfId="0" applyFont="1" applyFill="1" applyBorder="1" applyAlignment="1" applyProtection="1">
      <alignment/>
      <protection hidden="1"/>
    </xf>
    <xf numFmtId="172" fontId="2" fillId="9" borderId="28" xfId="20" applyFont="1" applyFill="1" applyBorder="1" applyAlignment="1" applyProtection="1">
      <alignment horizontal="center"/>
      <protection hidden="1"/>
    </xf>
    <xf numFmtId="0" fontId="7" fillId="9" borderId="32" xfId="0" applyFont="1" applyFill="1" applyBorder="1" applyAlignment="1" applyProtection="1">
      <alignment/>
      <protection hidden="1"/>
    </xf>
    <xf numFmtId="0" fontId="7" fillId="9" borderId="8" xfId="0" applyFont="1" applyFill="1" applyBorder="1" applyAlignment="1" applyProtection="1">
      <alignment/>
      <protection hidden="1"/>
    </xf>
    <xf numFmtId="0" fontId="6" fillId="0" borderId="29" xfId="0" applyFont="1" applyFill="1" applyBorder="1" applyAlignment="1" applyProtection="1">
      <alignment/>
      <protection hidden="1"/>
    </xf>
    <xf numFmtId="0" fontId="6" fillId="0" borderId="39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>
      <alignment/>
    </xf>
    <xf numFmtId="213" fontId="2" fillId="7" borderId="21" xfId="0" applyNumberFormat="1" applyFont="1" applyFill="1" applyBorder="1" applyAlignment="1" applyProtection="1">
      <alignment horizontal="center"/>
      <protection hidden="1"/>
    </xf>
    <xf numFmtId="0" fontId="2" fillId="7" borderId="4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7" fillId="10" borderId="33" xfId="0" applyFont="1" applyFill="1" applyBorder="1" applyAlignment="1" applyProtection="1">
      <alignment horizontal="center" vertical="center"/>
      <protection/>
    </xf>
    <xf numFmtId="0" fontId="7" fillId="10" borderId="41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1" fillId="10" borderId="42" xfId="0" applyFont="1" applyFill="1" applyBorder="1" applyAlignment="1" applyProtection="1">
      <alignment horizontal="center" vertical="center"/>
      <protection/>
    </xf>
    <xf numFmtId="0" fontId="1" fillId="10" borderId="43" xfId="0" applyFont="1" applyFill="1" applyBorder="1" applyAlignment="1" applyProtection="1">
      <alignment horizontal="center"/>
      <protection/>
    </xf>
    <xf numFmtId="49" fontId="13" fillId="10" borderId="5" xfId="0" applyNumberFormat="1" applyFont="1" applyFill="1" applyBorder="1" applyAlignment="1" applyProtection="1">
      <alignment horizontal="center"/>
      <protection/>
    </xf>
    <xf numFmtId="49" fontId="13" fillId="10" borderId="44" xfId="0" applyNumberFormat="1" applyFont="1" applyFill="1" applyBorder="1" applyAlignment="1" applyProtection="1">
      <alignment horizontal="center"/>
      <protection/>
    </xf>
    <xf numFmtId="49" fontId="7" fillId="10" borderId="27" xfId="0" applyNumberFormat="1" applyFont="1" applyFill="1" applyBorder="1" applyAlignment="1" applyProtection="1">
      <alignment horizontal="center"/>
      <protection/>
    </xf>
    <xf numFmtId="49" fontId="13" fillId="10" borderId="22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49" fontId="13" fillId="10" borderId="21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2" fillId="7" borderId="43" xfId="0" applyFont="1" applyFill="1" applyBorder="1" applyAlignment="1" applyProtection="1">
      <alignment horizontal="center"/>
      <protection hidden="1"/>
    </xf>
    <xf numFmtId="2" fontId="2" fillId="7" borderId="42" xfId="0" applyNumberFormat="1" applyFont="1" applyFill="1" applyBorder="1" applyAlignment="1" applyProtection="1">
      <alignment horizontal="center"/>
      <protection hidden="1"/>
    </xf>
    <xf numFmtId="2" fontId="2" fillId="7" borderId="43" xfId="0" applyNumberFormat="1" applyFont="1" applyFill="1" applyBorder="1" applyAlignment="1" applyProtection="1">
      <alignment horizontal="center"/>
      <protection hidden="1"/>
    </xf>
    <xf numFmtId="0" fontId="2" fillId="7" borderId="26" xfId="0" applyFont="1" applyFill="1" applyBorder="1" applyAlignment="1" applyProtection="1">
      <alignment horizontal="center"/>
      <protection hidden="1"/>
    </xf>
    <xf numFmtId="0" fontId="2" fillId="7" borderId="42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>
      <alignment/>
    </xf>
    <xf numFmtId="2" fontId="2" fillId="7" borderId="45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7" borderId="40" xfId="0" applyFont="1" applyFill="1" applyBorder="1" applyAlignment="1" applyProtection="1">
      <alignment horizontal="center"/>
      <protection hidden="1"/>
    </xf>
    <xf numFmtId="0" fontId="18" fillId="0" borderId="5" xfId="0" applyFont="1" applyFill="1" applyBorder="1" applyAlignment="1" applyProtection="1">
      <alignment/>
      <protection/>
    </xf>
    <xf numFmtId="0" fontId="7" fillId="7" borderId="45" xfId="0" applyFont="1" applyFill="1" applyBorder="1" applyAlignment="1">
      <alignment horizontal="center"/>
    </xf>
    <xf numFmtId="0" fontId="6" fillId="0" borderId="32" xfId="0" applyFont="1" applyFill="1" applyBorder="1" applyAlignment="1" applyProtection="1">
      <alignment/>
      <protection hidden="1"/>
    </xf>
    <xf numFmtId="172" fontId="3" fillId="0" borderId="32" xfId="20" applyFont="1" applyFill="1" applyBorder="1" applyAlignment="1" applyProtection="1">
      <alignment horizontal="center"/>
      <protection hidden="1"/>
    </xf>
    <xf numFmtId="175" fontId="0" fillId="3" borderId="43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>
      <alignment/>
    </xf>
    <xf numFmtId="0" fontId="3" fillId="4" borderId="12" xfId="0" applyFont="1" applyFill="1" applyBorder="1" applyAlignment="1" applyProtection="1">
      <alignment/>
      <protection hidden="1"/>
    </xf>
    <xf numFmtId="172" fontId="3" fillId="4" borderId="32" xfId="20" applyFont="1" applyFill="1" applyBorder="1" applyAlignment="1" applyProtection="1">
      <alignment horizontal="center"/>
      <protection hidden="1"/>
    </xf>
    <xf numFmtId="0" fontId="0" fillId="4" borderId="32" xfId="0" applyFill="1" applyBorder="1" applyAlignment="1">
      <alignment/>
    </xf>
    <xf numFmtId="0" fontId="0" fillId="0" borderId="22" xfId="0" applyBorder="1" applyAlignment="1" applyProtection="1">
      <alignment horizontal="center"/>
      <protection hidden="1"/>
    </xf>
    <xf numFmtId="1" fontId="0" fillId="3" borderId="21" xfId="0" applyNumberFormat="1" applyFill="1" applyBorder="1" applyAlignment="1" applyProtection="1">
      <alignment horizontal="center"/>
      <protection hidden="1"/>
    </xf>
    <xf numFmtId="171" fontId="0" fillId="0" borderId="46" xfId="16" applyBorder="1" applyAlignment="1" applyProtection="1">
      <alignment horizontal="left"/>
      <protection hidden="1"/>
    </xf>
    <xf numFmtId="171" fontId="0" fillId="0" borderId="43" xfId="16" applyBorder="1" applyAlignment="1" applyProtection="1">
      <alignment horizontal="left"/>
      <protection hidden="1"/>
    </xf>
    <xf numFmtId="172" fontId="1" fillId="0" borderId="1" xfId="20" applyFont="1" applyFill="1" applyBorder="1" applyAlignment="1">
      <alignment/>
      <protection/>
    </xf>
    <xf numFmtId="0" fontId="7" fillId="4" borderId="30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27" xfId="0" applyFont="1" applyFill="1" applyBorder="1" applyAlignment="1" applyProtection="1">
      <alignment/>
      <protection hidden="1"/>
    </xf>
    <xf numFmtId="172" fontId="2" fillId="4" borderId="27" xfId="20" applyFont="1" applyFill="1" applyBorder="1" applyAlignment="1" applyProtection="1">
      <alignment horizontal="center"/>
      <protection hidden="1"/>
    </xf>
    <xf numFmtId="0" fontId="2" fillId="4" borderId="27" xfId="0" applyFont="1" applyFill="1" applyBorder="1" applyAlignment="1">
      <alignment/>
    </xf>
    <xf numFmtId="0" fontId="3" fillId="7" borderId="48" xfId="0" applyFont="1" applyFill="1" applyBorder="1" applyAlignment="1">
      <alignment/>
    </xf>
    <xf numFmtId="0" fontId="3" fillId="7" borderId="20" xfId="0" applyFont="1" applyFill="1" applyBorder="1" applyAlignment="1" applyProtection="1">
      <alignment/>
      <protection hidden="1"/>
    </xf>
    <xf numFmtId="172" fontId="2" fillId="7" borderId="20" xfId="20" applyFont="1" applyFill="1" applyBorder="1" applyAlignment="1" applyProtection="1">
      <alignment horizontal="center"/>
      <protection hidden="1"/>
    </xf>
    <xf numFmtId="0" fontId="0" fillId="7" borderId="20" xfId="0" applyFill="1" applyBorder="1" applyAlignment="1">
      <alignment/>
    </xf>
    <xf numFmtId="171" fontId="0" fillId="7" borderId="42" xfId="16" applyFill="1" applyBorder="1" applyAlignment="1" applyProtection="1">
      <alignment horizontal="left"/>
      <protection hidden="1"/>
    </xf>
    <xf numFmtId="172" fontId="8" fillId="0" borderId="1" xfId="20" applyFont="1" applyFill="1" applyBorder="1" applyAlignment="1" applyProtection="1">
      <alignment/>
      <protection/>
    </xf>
    <xf numFmtId="172" fontId="7" fillId="7" borderId="1" xfId="20" applyFont="1" applyFill="1" applyBorder="1" applyAlignment="1" applyProtection="1">
      <alignment/>
      <protection/>
    </xf>
    <xf numFmtId="171" fontId="0" fillId="7" borderId="43" xfId="16" applyFill="1" applyBorder="1" applyAlignment="1" applyProtection="1">
      <alignment horizontal="left"/>
      <protection hidden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72" fontId="2" fillId="0" borderId="1" xfId="20" applyFont="1" applyFill="1" applyBorder="1" applyAlignment="1" applyProtection="1">
      <alignment/>
      <protection/>
    </xf>
    <xf numFmtId="0" fontId="6" fillId="7" borderId="1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7" borderId="22" xfId="0" applyFont="1" applyFill="1" applyBorder="1" applyAlignment="1" applyProtection="1">
      <alignment/>
      <protection hidden="1"/>
    </xf>
    <xf numFmtId="172" fontId="2" fillId="7" borderId="22" xfId="20" applyFont="1" applyFill="1" applyBorder="1" applyAlignment="1" applyProtection="1">
      <alignment horizontal="center"/>
      <protection hidden="1"/>
    </xf>
    <xf numFmtId="0" fontId="0" fillId="7" borderId="22" xfId="0" applyFill="1" applyBorder="1" applyAlignment="1">
      <alignment/>
    </xf>
    <xf numFmtId="0" fontId="3" fillId="11" borderId="48" xfId="0" applyFont="1" applyFill="1" applyBorder="1" applyAlignment="1">
      <alignment/>
    </xf>
    <xf numFmtId="0" fontId="3" fillId="11" borderId="20" xfId="0" applyFont="1" applyFill="1" applyBorder="1" applyAlignment="1" applyProtection="1">
      <alignment/>
      <protection hidden="1"/>
    </xf>
    <xf numFmtId="0" fontId="19" fillId="11" borderId="20" xfId="0" applyFont="1" applyFill="1" applyBorder="1" applyAlignment="1" applyProtection="1">
      <alignment horizontal="center"/>
      <protection hidden="1"/>
    </xf>
    <xf numFmtId="0" fontId="19" fillId="11" borderId="20" xfId="0" applyFont="1" applyFill="1" applyBorder="1" applyAlignment="1">
      <alignment/>
    </xf>
    <xf numFmtId="0" fontId="7" fillId="9" borderId="30" xfId="0" applyFont="1" applyFill="1" applyBorder="1" applyAlignment="1">
      <alignment/>
    </xf>
    <xf numFmtId="0" fontId="1" fillId="9" borderId="14" xfId="0" applyFont="1" applyFill="1" applyBorder="1" applyAlignment="1">
      <alignment/>
    </xf>
    <xf numFmtId="172" fontId="7" fillId="0" borderId="1" xfId="20" applyFont="1" applyFill="1" applyBorder="1" applyAlignment="1" applyProtection="1">
      <alignment horizontal="right"/>
      <protection/>
    </xf>
    <xf numFmtId="172" fontId="7" fillId="0" borderId="31" xfId="20" applyFont="1" applyFill="1" applyBorder="1" applyAlignment="1" applyProtection="1">
      <alignment horizontal="right"/>
      <protection/>
    </xf>
    <xf numFmtId="0" fontId="7" fillId="9" borderId="7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27" xfId="0" applyFont="1" applyFill="1" applyBorder="1" applyAlignment="1" applyProtection="1">
      <alignment/>
      <protection hidden="1"/>
    </xf>
    <xf numFmtId="172" fontId="2" fillId="0" borderId="27" xfId="20" applyFont="1" applyFill="1" applyBorder="1" applyAlignment="1" applyProtection="1">
      <alignment horizontal="center"/>
      <protection hidden="1"/>
    </xf>
    <xf numFmtId="0" fontId="0" fillId="0" borderId="27" xfId="0" applyFill="1" applyBorder="1" applyAlignment="1">
      <alignment/>
    </xf>
    <xf numFmtId="0" fontId="0" fillId="0" borderId="12" xfId="0" applyBorder="1" applyAlignment="1">
      <alignment/>
    </xf>
    <xf numFmtId="0" fontId="3" fillId="4" borderId="7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 applyProtection="1">
      <alignment/>
      <protection hidden="1"/>
    </xf>
    <xf numFmtId="0" fontId="3" fillId="4" borderId="41" xfId="0" applyFont="1" applyFill="1" applyBorder="1" applyAlignment="1" applyProtection="1">
      <alignment/>
      <protection hidden="1"/>
    </xf>
    <xf numFmtId="172" fontId="3" fillId="4" borderId="33" xfId="20" applyFont="1" applyFill="1" applyBorder="1" applyAlignment="1" applyProtection="1">
      <alignment horizontal="center"/>
      <protection hidden="1"/>
    </xf>
    <xf numFmtId="0" fontId="0" fillId="4" borderId="33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49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50" xfId="0" applyFill="1" applyBorder="1" applyAlignment="1">
      <alignment/>
    </xf>
    <xf numFmtId="1" fontId="2" fillId="7" borderId="46" xfId="0" applyNumberFormat="1" applyFont="1" applyFill="1" applyBorder="1" applyAlignment="1" applyProtection="1">
      <alignment horizontal="center"/>
      <protection hidden="1"/>
    </xf>
    <xf numFmtId="2" fontId="2" fillId="7" borderId="51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7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2" fillId="0" borderId="28" xfId="0" applyFont="1" applyBorder="1" applyAlignment="1" applyProtection="1">
      <alignment horizontal="center"/>
      <protection locked="0"/>
    </xf>
    <xf numFmtId="1" fontId="2" fillId="7" borderId="26" xfId="0" applyNumberFormat="1" applyFont="1" applyFill="1" applyBorder="1" applyAlignment="1" applyProtection="1">
      <alignment horizontal="center"/>
      <protection hidden="1"/>
    </xf>
    <xf numFmtId="172" fontId="7" fillId="0" borderId="52" xfId="20" applyFont="1" applyFill="1" applyBorder="1" applyAlignment="1" applyProtection="1">
      <alignment/>
      <protection/>
    </xf>
    <xf numFmtId="0" fontId="2" fillId="0" borderId="39" xfId="0" applyFont="1" applyBorder="1" applyAlignment="1">
      <alignment horizontal="left"/>
    </xf>
    <xf numFmtId="172" fontId="7" fillId="0" borderId="15" xfId="20" applyFont="1" applyFill="1" applyBorder="1" applyAlignment="1" applyProtection="1">
      <alignment/>
      <protection/>
    </xf>
    <xf numFmtId="0" fontId="2" fillId="0" borderId="29" xfId="0" applyFont="1" applyBorder="1" applyAlignment="1">
      <alignment horizontal="center"/>
    </xf>
    <xf numFmtId="0" fontId="2" fillId="7" borderId="51" xfId="0" applyFont="1" applyFill="1" applyBorder="1" applyAlignment="1" applyProtection="1">
      <alignment horizontal="center"/>
      <protection hidden="1"/>
    </xf>
    <xf numFmtId="172" fontId="7" fillId="0" borderId="52" xfId="20" applyFont="1" applyFill="1" applyBorder="1" applyAlignment="1" applyProtection="1">
      <alignment horizontal="left"/>
      <protection/>
    </xf>
    <xf numFmtId="0" fontId="2" fillId="0" borderId="39" xfId="0" applyFont="1" applyBorder="1" applyAlignment="1">
      <alignment horizontal="center"/>
    </xf>
    <xf numFmtId="0" fontId="0" fillId="7" borderId="43" xfId="0" applyFill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2" fontId="2" fillId="5" borderId="29" xfId="0" applyNumberFormat="1" applyFont="1" applyFill="1" applyBorder="1" applyAlignment="1" applyProtection="1">
      <alignment horizontal="center"/>
      <protection hidden="1"/>
    </xf>
    <xf numFmtId="210" fontId="2" fillId="0" borderId="32" xfId="0" applyNumberFormat="1" applyFont="1" applyBorder="1" applyAlignment="1" applyProtection="1">
      <alignment horizontal="center"/>
      <protection hidden="1"/>
    </xf>
    <xf numFmtId="210" fontId="2" fillId="0" borderId="2" xfId="0" applyNumberFormat="1" applyFont="1" applyBorder="1" applyAlignment="1" applyProtection="1">
      <alignment horizontal="center"/>
      <protection hidden="1"/>
    </xf>
    <xf numFmtId="0" fontId="2" fillId="0" borderId="22" xfId="0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32" xfId="0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/>
    </xf>
    <xf numFmtId="0" fontId="3" fillId="9" borderId="53" xfId="0" applyFont="1" applyFill="1" applyBorder="1" applyAlignment="1" applyProtection="1">
      <alignment horizontal="left"/>
      <protection/>
    </xf>
    <xf numFmtId="0" fontId="22" fillId="9" borderId="54" xfId="0" applyFont="1" applyFill="1" applyBorder="1" applyAlignment="1" applyProtection="1">
      <alignment horizontal="left"/>
      <protection/>
    </xf>
    <xf numFmtId="0" fontId="3" fillId="9" borderId="0" xfId="0" applyFont="1" applyFill="1" applyBorder="1" applyAlignment="1" applyProtection="1">
      <alignment horizontal="left"/>
      <protection/>
    </xf>
    <xf numFmtId="0" fontId="22" fillId="9" borderId="0" xfId="0" applyFont="1" applyFill="1" applyBorder="1" applyAlignment="1" applyProtection="1">
      <alignment horizontal="left"/>
      <protection/>
    </xf>
    <xf numFmtId="0" fontId="0" fillId="9" borderId="0" xfId="0" applyFill="1" applyBorder="1" applyAlignment="1">
      <alignment/>
    </xf>
    <xf numFmtId="0" fontId="0" fillId="9" borderId="55" xfId="0" applyFill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3" fillId="9" borderId="16" xfId="0" applyFont="1" applyFill="1" applyBorder="1" applyAlignment="1" applyProtection="1">
      <alignment horizontal="left"/>
      <protection/>
    </xf>
    <xf numFmtId="0" fontId="22" fillId="9" borderId="19" xfId="0" applyFont="1" applyFill="1" applyBorder="1" applyAlignment="1" applyProtection="1">
      <alignment horizontal="left"/>
      <protection/>
    </xf>
    <xf numFmtId="0" fontId="3" fillId="9" borderId="4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7" fillId="0" borderId="33" xfId="0" applyFont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2" fontId="0" fillId="3" borderId="43" xfId="0" applyNumberFormat="1" applyFill="1" applyBorder="1" applyAlignment="1" applyProtection="1">
      <alignment horizontal="center"/>
      <protection hidden="1"/>
    </xf>
    <xf numFmtId="0" fontId="0" fillId="3" borderId="43" xfId="0" applyFill="1" applyBorder="1" applyAlignment="1" applyProtection="1">
      <alignment horizontal="center"/>
      <protection hidden="1"/>
    </xf>
    <xf numFmtId="0" fontId="0" fillId="9" borderId="19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71" fontId="0" fillId="4" borderId="25" xfId="16" applyFill="1" applyBorder="1" applyAlignment="1" applyProtection="1">
      <alignment horizontal="center"/>
      <protection hidden="1"/>
    </xf>
    <xf numFmtId="171" fontId="0" fillId="4" borderId="46" xfId="16" applyFill="1" applyBorder="1" applyAlignment="1" applyProtection="1">
      <alignment horizontal="center"/>
      <protection hidden="1"/>
    </xf>
    <xf numFmtId="171" fontId="19" fillId="11" borderId="42" xfId="16" applyFont="1" applyFill="1" applyBorder="1" applyAlignment="1" applyProtection="1">
      <alignment horizontal="center"/>
      <protection hidden="1"/>
    </xf>
    <xf numFmtId="38" fontId="6" fillId="9" borderId="51" xfId="16" applyNumberFormat="1" applyFont="1" applyFill="1" applyBorder="1" applyAlignment="1" applyProtection="1">
      <alignment horizontal="center"/>
      <protection hidden="1"/>
    </xf>
    <xf numFmtId="40" fontId="6" fillId="0" borderId="43" xfId="16" applyNumberFormat="1" applyFont="1" applyFill="1" applyBorder="1" applyAlignment="1" applyProtection="1">
      <alignment horizontal="center"/>
      <protection hidden="1"/>
    </xf>
    <xf numFmtId="40" fontId="6" fillId="0" borderId="51" xfId="16" applyNumberFormat="1" applyFont="1" applyFill="1" applyBorder="1" applyAlignment="1" applyProtection="1">
      <alignment horizontal="center"/>
      <protection hidden="1"/>
    </xf>
    <xf numFmtId="40" fontId="6" fillId="0" borderId="45" xfId="16" applyNumberFormat="1" applyFont="1" applyFill="1" applyBorder="1" applyAlignment="1" applyProtection="1">
      <alignment horizontal="center"/>
      <protection hidden="1"/>
    </xf>
    <xf numFmtId="171" fontId="0" fillId="0" borderId="35" xfId="16" applyBorder="1" applyAlignment="1">
      <alignment horizontal="center"/>
    </xf>
    <xf numFmtId="171" fontId="0" fillId="0" borderId="43" xfId="16" applyBorder="1" applyAlignment="1" applyProtection="1">
      <alignment horizontal="right"/>
      <protection hidden="1"/>
    </xf>
    <xf numFmtId="171" fontId="0" fillId="7" borderId="43" xfId="16" applyFill="1" applyBorder="1" applyAlignment="1" applyProtection="1">
      <alignment horizontal="right"/>
      <protection hidden="1"/>
    </xf>
    <xf numFmtId="38" fontId="6" fillId="9" borderId="26" xfId="16" applyNumberFormat="1" applyFont="1" applyFill="1" applyBorder="1" applyAlignment="1" applyProtection="1">
      <alignment horizontal="center"/>
      <protection hidden="1"/>
    </xf>
    <xf numFmtId="1" fontId="6" fillId="4" borderId="45" xfId="16" applyNumberFormat="1" applyFont="1" applyFill="1" applyBorder="1" applyAlignment="1" applyProtection="1">
      <alignment horizontal="center"/>
      <protection hidden="1"/>
    </xf>
    <xf numFmtId="1" fontId="6" fillId="4" borderId="51" xfId="16" applyNumberFormat="1" applyFont="1" applyFill="1" applyBorder="1" applyAlignment="1" applyProtection="1">
      <alignment horizontal="center"/>
      <protection hidden="1"/>
    </xf>
    <xf numFmtId="1" fontId="6" fillId="7" borderId="51" xfId="16" applyNumberFormat="1" applyFont="1" applyFill="1" applyBorder="1" applyAlignment="1" applyProtection="1">
      <alignment horizontal="center"/>
      <protection hidden="1"/>
    </xf>
    <xf numFmtId="175" fontId="2" fillId="5" borderId="2" xfId="0" applyNumberFormat="1" applyFont="1" applyFill="1" applyBorder="1" applyAlignment="1" applyProtection="1">
      <alignment horizontal="center"/>
      <protection hidden="1"/>
    </xf>
    <xf numFmtId="1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172" fontId="7" fillId="0" borderId="0" xfId="20" applyFont="1" applyFill="1" applyBorder="1" applyAlignment="1" applyProtection="1">
      <alignment horizontal="right"/>
      <protection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7" borderId="43" xfId="0" applyFon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2" fillId="0" borderId="27" xfId="0" applyFont="1" applyBorder="1" applyAlignment="1">
      <alignment/>
    </xf>
    <xf numFmtId="212" fontId="2" fillId="0" borderId="9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215" fontId="2" fillId="0" borderId="56" xfId="0" applyNumberFormat="1" applyFont="1" applyBorder="1" applyAlignment="1">
      <alignment horizontal="left"/>
    </xf>
    <xf numFmtId="0" fontId="0" fillId="7" borderId="57" xfId="0" applyFill="1" applyBorder="1" applyAlignment="1">
      <alignment/>
    </xf>
    <xf numFmtId="212" fontId="2" fillId="7" borderId="45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1" fontId="2" fillId="0" borderId="5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9" borderId="16" xfId="0" applyFont="1" applyFill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206" fontId="2" fillId="0" borderId="35" xfId="0" applyNumberFormat="1" applyFont="1" applyBorder="1" applyAlignment="1" applyProtection="1">
      <alignment horizontal="center"/>
      <protection hidden="1"/>
    </xf>
    <xf numFmtId="0" fontId="1" fillId="6" borderId="17" xfId="0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17" fillId="6" borderId="17" xfId="18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6" fillId="12" borderId="0" xfId="18" applyFont="1" applyFill="1" applyBorder="1" applyAlignment="1">
      <alignment horizontal="center" vertical="center"/>
    </xf>
    <xf numFmtId="0" fontId="16" fillId="12" borderId="58" xfId="18" applyFont="1" applyFill="1" applyBorder="1" applyAlignment="1">
      <alignment horizontal="center" vertical="center"/>
    </xf>
    <xf numFmtId="0" fontId="16" fillId="12" borderId="59" xfId="18" applyFont="1" applyFill="1" applyBorder="1" applyAlignment="1">
      <alignment horizontal="center" vertical="center"/>
    </xf>
    <xf numFmtId="0" fontId="16" fillId="12" borderId="60" xfId="18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5" fillId="6" borderId="6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1" fillId="9" borderId="5" xfId="0" applyFont="1" applyFill="1" applyBorder="1" applyAlignment="1">
      <alignment horizontal="left" vertical="top" wrapText="1"/>
    </xf>
    <xf numFmtId="0" fontId="21" fillId="9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206" fontId="2" fillId="0" borderId="10" xfId="0" applyNumberFormat="1" applyFont="1" applyBorder="1" applyAlignment="1" applyProtection="1">
      <alignment horizontal="center"/>
      <protection hidden="1"/>
    </xf>
    <xf numFmtId="0" fontId="1" fillId="10" borderId="16" xfId="0" applyFont="1" applyFill="1" applyBorder="1" applyAlignment="1" applyProtection="1">
      <alignment vertical="center"/>
      <protection/>
    </xf>
    <xf numFmtId="0" fontId="0" fillId="10" borderId="4" xfId="0" applyFont="1" applyFill="1" applyBorder="1" applyAlignment="1">
      <alignment vertical="center"/>
    </xf>
    <xf numFmtId="0" fontId="1" fillId="10" borderId="20" xfId="0" applyFont="1" applyFill="1" applyBorder="1" applyAlignment="1" applyProtection="1">
      <alignment horizontal="center" vertical="center"/>
      <protection/>
    </xf>
    <xf numFmtId="0" fontId="0" fillId="10" borderId="2" xfId="0" applyFont="1" applyFill="1" applyBorder="1" applyAlignment="1">
      <alignment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RO159H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95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20</xdr:row>
      <xdr:rowOff>180975</xdr:rowOff>
    </xdr:from>
    <xdr:to>
      <xdr:col>4</xdr:col>
      <xdr:colOff>123825</xdr:colOff>
      <xdr:row>23</xdr:row>
      <xdr:rowOff>0</xdr:rowOff>
    </xdr:to>
    <xdr:sp macro="[0]!Makro16">
      <xdr:nvSpPr>
        <xdr:cNvPr id="2" name="Rectangle 4"/>
        <xdr:cNvSpPr>
          <a:spLocks/>
        </xdr:cNvSpPr>
      </xdr:nvSpPr>
      <xdr:spPr>
        <a:xfrm>
          <a:off x="904875" y="3838575"/>
          <a:ext cx="2705100" cy="323850"/>
        </a:xfrm>
        <a:prstGeom prst="roundRect">
          <a:avLst/>
        </a:prstGeom>
        <a:solidFill>
          <a:srgbClr val="339966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Hinweise zur Kalkulation</a:t>
          </a:r>
        </a:p>
      </xdr:txBody>
    </xdr:sp>
    <xdr:clientData/>
  </xdr:twoCellAnchor>
  <xdr:twoCellAnchor>
    <xdr:from>
      <xdr:col>5</xdr:col>
      <xdr:colOff>1295400</xdr:colOff>
      <xdr:row>20</xdr:row>
      <xdr:rowOff>180975</xdr:rowOff>
    </xdr:from>
    <xdr:to>
      <xdr:col>8</xdr:col>
      <xdr:colOff>390525</xdr:colOff>
      <xdr:row>22</xdr:row>
      <xdr:rowOff>123825</xdr:rowOff>
    </xdr:to>
    <xdr:sp macro="[0]!Makro26">
      <xdr:nvSpPr>
        <xdr:cNvPr id="3" name="Rectangle 5"/>
        <xdr:cNvSpPr>
          <a:spLocks/>
        </xdr:cNvSpPr>
      </xdr:nvSpPr>
      <xdr:spPr>
        <a:xfrm>
          <a:off x="5543550" y="3838575"/>
          <a:ext cx="2438400" cy="285750"/>
        </a:xfrm>
        <a:prstGeom prst="roundRect">
          <a:avLst/>
        </a:prstGeom>
        <a:solidFill>
          <a:srgbClr val="339966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Dateneingabe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114300</xdr:rowOff>
    </xdr:from>
    <xdr:to>
      <xdr:col>8</xdr:col>
      <xdr:colOff>609600</xdr:colOff>
      <xdr:row>10</xdr:row>
      <xdr:rowOff>95250</xdr:rowOff>
    </xdr:to>
    <xdr:sp macro="[0]!Makro22">
      <xdr:nvSpPr>
        <xdr:cNvPr id="1" name="Rectangle 2"/>
        <xdr:cNvSpPr>
          <a:spLocks/>
        </xdr:cNvSpPr>
      </xdr:nvSpPr>
      <xdr:spPr>
        <a:xfrm>
          <a:off x="5638800" y="1752600"/>
          <a:ext cx="1304925" cy="304800"/>
        </a:xfrm>
        <a:prstGeom prst="round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Dateneingabe</a:t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8</xdr:col>
      <xdr:colOff>600075</xdr:colOff>
      <xdr:row>13</xdr:row>
      <xdr:rowOff>28575</xdr:rowOff>
    </xdr:to>
    <xdr:sp macro="[0]!Makro21">
      <xdr:nvSpPr>
        <xdr:cNvPr id="2" name="Rectangle 3"/>
        <xdr:cNvSpPr>
          <a:spLocks/>
        </xdr:cNvSpPr>
      </xdr:nvSpPr>
      <xdr:spPr>
        <a:xfrm>
          <a:off x="5657850" y="2190750"/>
          <a:ext cx="1276350" cy="285750"/>
        </a:xfrm>
        <a:prstGeom prst="round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Ergebnis </a:t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8</xdr:col>
      <xdr:colOff>638175</xdr:colOff>
      <xdr:row>7</xdr:row>
      <xdr:rowOff>152400</xdr:rowOff>
    </xdr:to>
    <xdr:sp macro="[0]!Makro19">
      <xdr:nvSpPr>
        <xdr:cNvPr id="3" name="Rectangle 4"/>
        <xdr:cNvSpPr>
          <a:spLocks/>
        </xdr:cNvSpPr>
      </xdr:nvSpPr>
      <xdr:spPr>
        <a:xfrm>
          <a:off x="5638800" y="1323975"/>
          <a:ext cx="1333500" cy="304800"/>
        </a:xfrm>
        <a:prstGeom prst="round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Deckblatt</a:t>
          </a:r>
        </a:p>
      </xdr:txBody>
    </xdr:sp>
    <xdr:clientData/>
  </xdr:twoCellAnchor>
  <xdr:twoCellAnchor>
    <xdr:from>
      <xdr:col>8</xdr:col>
      <xdr:colOff>266700</xdr:colOff>
      <xdr:row>0</xdr:row>
      <xdr:rowOff>28575</xdr:rowOff>
    </xdr:from>
    <xdr:to>
      <xdr:col>9</xdr:col>
      <xdr:colOff>400050</xdr:colOff>
      <xdr:row>2</xdr:row>
      <xdr:rowOff>238125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857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28575</xdr:rowOff>
    </xdr:from>
    <xdr:to>
      <xdr:col>9</xdr:col>
      <xdr:colOff>400050</xdr:colOff>
      <xdr:row>2</xdr:row>
      <xdr:rowOff>238125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857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152400</xdr:rowOff>
    </xdr:from>
    <xdr:to>
      <xdr:col>12</xdr:col>
      <xdr:colOff>9525</xdr:colOff>
      <xdr:row>9</xdr:row>
      <xdr:rowOff>76200</xdr:rowOff>
    </xdr:to>
    <xdr:sp macro="[0]!Makro23">
      <xdr:nvSpPr>
        <xdr:cNvPr id="1" name="Rectangle 23"/>
        <xdr:cNvSpPr>
          <a:spLocks/>
        </xdr:cNvSpPr>
      </xdr:nvSpPr>
      <xdr:spPr>
        <a:xfrm>
          <a:off x="9010650" y="1762125"/>
          <a:ext cx="1362075" cy="2857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Hinweise</a:t>
          </a:r>
        </a:p>
      </xdr:txBody>
    </xdr:sp>
    <xdr:clientData/>
  </xdr:twoCellAnchor>
  <xdr:twoCellAnchor>
    <xdr:from>
      <xdr:col>10</xdr:col>
      <xdr:colOff>28575</xdr:colOff>
      <xdr:row>10</xdr:row>
      <xdr:rowOff>38100</xdr:rowOff>
    </xdr:from>
    <xdr:to>
      <xdr:col>12</xdr:col>
      <xdr:colOff>28575</xdr:colOff>
      <xdr:row>11</xdr:row>
      <xdr:rowOff>142875</xdr:rowOff>
    </xdr:to>
    <xdr:sp macro="[0]!Makro10">
      <xdr:nvSpPr>
        <xdr:cNvPr id="2" name="Rectangle 24"/>
        <xdr:cNvSpPr>
          <a:spLocks/>
        </xdr:cNvSpPr>
      </xdr:nvSpPr>
      <xdr:spPr>
        <a:xfrm>
          <a:off x="9029700" y="2190750"/>
          <a:ext cx="1362075" cy="2857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Ergebnis</a:t>
          </a:r>
        </a:p>
      </xdr:txBody>
    </xdr:sp>
    <xdr:clientData/>
  </xdr:twoCellAnchor>
  <xdr:twoCellAnchor>
    <xdr:from>
      <xdr:col>10</xdr:col>
      <xdr:colOff>9525</xdr:colOff>
      <xdr:row>5</xdr:row>
      <xdr:rowOff>142875</xdr:rowOff>
    </xdr:from>
    <xdr:to>
      <xdr:col>12</xdr:col>
      <xdr:colOff>9525</xdr:colOff>
      <xdr:row>7</xdr:row>
      <xdr:rowOff>19050</xdr:rowOff>
    </xdr:to>
    <xdr:sp macro="[0]!Makro3">
      <xdr:nvSpPr>
        <xdr:cNvPr id="3" name="Rectangle 25"/>
        <xdr:cNvSpPr>
          <a:spLocks/>
        </xdr:cNvSpPr>
      </xdr:nvSpPr>
      <xdr:spPr>
        <a:xfrm>
          <a:off x="9010650" y="1362075"/>
          <a:ext cx="1362075" cy="266700"/>
        </a:xfrm>
        <a:prstGeom prst="round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Deckblatt</a:t>
          </a:r>
        </a:p>
      </xdr:txBody>
    </xdr:sp>
    <xdr:clientData/>
  </xdr:twoCellAnchor>
  <xdr:twoCellAnchor>
    <xdr:from>
      <xdr:col>8</xdr:col>
      <xdr:colOff>142875</xdr:colOff>
      <xdr:row>0</xdr:row>
      <xdr:rowOff>28575</xdr:rowOff>
    </xdr:from>
    <xdr:to>
      <xdr:col>8</xdr:col>
      <xdr:colOff>923925</xdr:colOff>
      <xdr:row>2</xdr:row>
      <xdr:rowOff>238125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857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142875</xdr:rowOff>
    </xdr:from>
    <xdr:to>
      <xdr:col>8</xdr:col>
      <xdr:colOff>638175</xdr:colOff>
      <xdr:row>9</xdr:row>
      <xdr:rowOff>47625</xdr:rowOff>
    </xdr:to>
    <xdr:sp macro="[0]!Makro24">
      <xdr:nvSpPr>
        <xdr:cNvPr id="1" name="Rectangle 6"/>
        <xdr:cNvSpPr>
          <a:spLocks/>
        </xdr:cNvSpPr>
      </xdr:nvSpPr>
      <xdr:spPr>
        <a:xfrm>
          <a:off x="8048625" y="1743075"/>
          <a:ext cx="1343025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Hinweise</a:t>
          </a:r>
        </a:p>
      </xdr:txBody>
    </xdr:sp>
    <xdr:clientData/>
  </xdr:twoCellAnchor>
  <xdr:twoCellAnchor>
    <xdr:from>
      <xdr:col>7</xdr:col>
      <xdr:colOff>0</xdr:colOff>
      <xdr:row>10</xdr:row>
      <xdr:rowOff>9525</xdr:rowOff>
    </xdr:from>
    <xdr:to>
      <xdr:col>8</xdr:col>
      <xdr:colOff>628650</xdr:colOff>
      <xdr:row>12</xdr:row>
      <xdr:rowOff>9525</xdr:rowOff>
    </xdr:to>
    <xdr:sp macro="[0]!Makro25">
      <xdr:nvSpPr>
        <xdr:cNvPr id="2" name="Rectangle 7"/>
        <xdr:cNvSpPr>
          <a:spLocks/>
        </xdr:cNvSpPr>
      </xdr:nvSpPr>
      <xdr:spPr>
        <a:xfrm>
          <a:off x="8039100" y="2162175"/>
          <a:ext cx="1343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Dateneingabe</a:t>
          </a:r>
        </a:p>
      </xdr:txBody>
    </xdr:sp>
    <xdr:clientData/>
  </xdr:twoCellAnchor>
  <xdr:twoCellAnchor>
    <xdr:from>
      <xdr:col>7</xdr:col>
      <xdr:colOff>0</xdr:colOff>
      <xdr:row>5</xdr:row>
      <xdr:rowOff>123825</xdr:rowOff>
    </xdr:from>
    <xdr:to>
      <xdr:col>8</xdr:col>
      <xdr:colOff>638175</xdr:colOff>
      <xdr:row>7</xdr:row>
      <xdr:rowOff>9525</xdr:rowOff>
    </xdr:to>
    <xdr:sp macro="[0]!Makro1">
      <xdr:nvSpPr>
        <xdr:cNvPr id="3" name="Rectangle 8"/>
        <xdr:cNvSpPr>
          <a:spLocks/>
        </xdr:cNvSpPr>
      </xdr:nvSpPr>
      <xdr:spPr>
        <a:xfrm>
          <a:off x="8039100" y="1333500"/>
          <a:ext cx="1352550" cy="276225"/>
        </a:xfrm>
        <a:prstGeom prst="round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Deckblatt</a:t>
          </a:r>
        </a:p>
      </xdr:txBody>
    </xdr:sp>
    <xdr:clientData/>
  </xdr:twoCellAnchor>
  <xdr:twoCellAnchor>
    <xdr:from>
      <xdr:col>7</xdr:col>
      <xdr:colOff>409575</xdr:colOff>
      <xdr:row>0</xdr:row>
      <xdr:rowOff>28575</xdr:rowOff>
    </xdr:from>
    <xdr:to>
      <xdr:col>8</xdr:col>
      <xdr:colOff>476250</xdr:colOff>
      <xdr:row>2</xdr:row>
      <xdr:rowOff>238125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857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k&#228;stner\Milchrech_&#246;ff_1006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Hinweise"/>
      <sheetName val="Kalkulation"/>
      <sheetName val="Richtwerte_Milch"/>
      <sheetName val="Pulldowns"/>
    </sheetNames>
    <sheetDataSet>
      <sheetData sheetId="3">
        <row r="6">
          <cell r="V6">
            <v>7000</v>
          </cell>
          <cell r="W6">
            <v>8000</v>
          </cell>
          <cell r="X6">
            <v>9000</v>
          </cell>
          <cell r="Y6">
            <v>10000</v>
          </cell>
        </row>
      </sheetData>
      <sheetData sheetId="4">
        <row r="4">
          <cell r="B4">
            <v>2006</v>
          </cell>
          <cell r="D4" t="str">
            <v>Grünland</v>
          </cell>
          <cell r="F4" t="str">
            <v>ohne eigene Nachzucht</v>
          </cell>
        </row>
        <row r="5">
          <cell r="B5">
            <v>2010</v>
          </cell>
          <cell r="D5" t="str">
            <v>Ackerland</v>
          </cell>
          <cell r="F5" t="str">
            <v>mit eigener Nachzucht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graefe@jena.tll.de" TargetMode="External" /><Relationship Id="rId2" Type="http://schemas.openxmlformats.org/officeDocument/2006/relationships/hyperlink" Target="mailto:werner.berger@tll.thueringen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0:I32"/>
  <sheetViews>
    <sheetView showGridLines="0" tabSelected="1" workbookViewId="0" topLeftCell="A1">
      <pane xSplit="14490" topLeftCell="J1" activePane="topLeft" state="split"/>
      <selection pane="topLeft" activeCell="A1" sqref="A1"/>
      <selection pane="topRight" activeCell="J7" sqref="J7"/>
    </sheetView>
  </sheetViews>
  <sheetFormatPr defaultColWidth="11.421875" defaultRowHeight="12.75"/>
  <cols>
    <col min="1" max="1" width="12.8515625" style="0" customWidth="1"/>
    <col min="2" max="2" width="13.28125" style="0" customWidth="1"/>
    <col min="3" max="3" width="15.8515625" style="0" customWidth="1"/>
    <col min="4" max="4" width="10.28125" style="0" customWidth="1"/>
    <col min="6" max="6" width="27.28125" style="0" customWidth="1"/>
  </cols>
  <sheetData>
    <row r="10" spans="4:6" ht="12.75">
      <c r="D10" s="359" t="s">
        <v>93</v>
      </c>
      <c r="E10" s="359"/>
      <c r="F10" s="360"/>
    </row>
    <row r="11" spans="4:6" ht="13.5" thickBot="1">
      <c r="D11" s="361"/>
      <c r="E11" s="361"/>
      <c r="F11" s="362"/>
    </row>
    <row r="12" ht="24" customHeight="1" thickTop="1"/>
    <row r="13" ht="24" customHeight="1"/>
    <row r="14" spans="1:9" ht="28.5" customHeight="1">
      <c r="A14" s="365" t="s">
        <v>192</v>
      </c>
      <c r="B14" s="365"/>
      <c r="C14" s="365"/>
      <c r="D14" s="365"/>
      <c r="E14" s="365"/>
      <c r="F14" s="365"/>
      <c r="G14" s="365"/>
      <c r="H14" s="365"/>
      <c r="I14" s="365"/>
    </row>
    <row r="15" spans="1:9" ht="12.75" customHeight="1">
      <c r="A15" s="352"/>
      <c r="B15" s="312"/>
      <c r="C15" s="312"/>
      <c r="D15" s="312"/>
      <c r="E15" s="312"/>
      <c r="F15" s="312"/>
      <c r="G15" s="311" t="s">
        <v>196</v>
      </c>
      <c r="I15" s="312"/>
    </row>
    <row r="16" spans="2:9" ht="12.75" customHeight="1">
      <c r="B16" s="363" t="s">
        <v>178</v>
      </c>
      <c r="C16" s="363"/>
      <c r="D16" s="363"/>
      <c r="E16" s="363"/>
      <c r="F16" s="363"/>
      <c r="G16" s="363"/>
      <c r="H16" s="363"/>
      <c r="I16" s="363"/>
    </row>
    <row r="17" spans="2:9" ht="12.75">
      <c r="B17" s="363"/>
      <c r="C17" s="363"/>
      <c r="D17" s="363"/>
      <c r="E17" s="363"/>
      <c r="F17" s="363"/>
      <c r="G17" s="363"/>
      <c r="H17" s="363"/>
      <c r="I17" s="363"/>
    </row>
    <row r="18" spans="2:9" ht="12.75">
      <c r="B18" s="363"/>
      <c r="C18" s="363"/>
      <c r="D18" s="363"/>
      <c r="E18" s="363"/>
      <c r="F18" s="363"/>
      <c r="G18" s="363"/>
      <c r="H18" s="363"/>
      <c r="I18" s="363"/>
    </row>
    <row r="19" spans="2:9" ht="12.75" customHeight="1">
      <c r="B19" s="363"/>
      <c r="C19" s="363"/>
      <c r="D19" s="363"/>
      <c r="E19" s="363"/>
      <c r="F19" s="363"/>
      <c r="G19" s="363"/>
      <c r="H19" s="363"/>
      <c r="I19" s="363"/>
    </row>
    <row r="20" spans="2:9" ht="6.75" customHeight="1">
      <c r="B20" s="364"/>
      <c r="C20" s="364"/>
      <c r="D20" s="364"/>
      <c r="E20" s="364"/>
      <c r="F20" s="364"/>
      <c r="G20" s="364"/>
      <c r="H20" s="364"/>
      <c r="I20" s="364"/>
    </row>
    <row r="21" ht="14.25" customHeight="1"/>
    <row r="22" spans="6:8" ht="12.75" customHeight="1">
      <c r="F22" s="98"/>
      <c r="G22" s="98"/>
      <c r="H22" s="98"/>
    </row>
    <row r="23" spans="6:8" ht="12.75" customHeight="1">
      <c r="F23" s="98"/>
      <c r="G23" s="98"/>
      <c r="H23" s="98"/>
    </row>
    <row r="25" ht="7.5" customHeight="1">
      <c r="B25" s="55"/>
    </row>
    <row r="26" spans="2:9" s="58" customFormat="1" ht="15" customHeight="1">
      <c r="B26" s="355" t="s">
        <v>122</v>
      </c>
      <c r="C26" s="356"/>
      <c r="D26" s="56"/>
      <c r="E26" s="357" t="s">
        <v>96</v>
      </c>
      <c r="F26" s="358"/>
      <c r="G26" s="57"/>
      <c r="H26" s="354" t="s">
        <v>99</v>
      </c>
      <c r="I26" s="354"/>
    </row>
    <row r="27" spans="2:9" ht="15" customHeight="1">
      <c r="B27" s="355" t="s">
        <v>123</v>
      </c>
      <c r="C27" s="356" t="s">
        <v>95</v>
      </c>
      <c r="D27" s="56"/>
      <c r="E27" s="357" t="s">
        <v>97</v>
      </c>
      <c r="F27" s="358"/>
      <c r="G27" s="57"/>
      <c r="H27" s="354" t="s">
        <v>98</v>
      </c>
      <c r="I27" s="354"/>
    </row>
    <row r="29" spans="8:9" ht="12.75">
      <c r="H29" s="296"/>
      <c r="I29" s="59"/>
    </row>
    <row r="32" ht="12.75">
      <c r="B32" s="24"/>
    </row>
  </sheetData>
  <sheetProtection password="D98F" sheet="1" objects="1" scenarios="1"/>
  <protectedRanges>
    <protectedRange password="D98F" sqref="H29" name="Bereich1"/>
  </protectedRanges>
  <mergeCells count="9">
    <mergeCell ref="H27:I27"/>
    <mergeCell ref="B27:C27"/>
    <mergeCell ref="E27:F27"/>
    <mergeCell ref="D10:F11"/>
    <mergeCell ref="H26:I26"/>
    <mergeCell ref="E26:F26"/>
    <mergeCell ref="B26:C26"/>
    <mergeCell ref="B16:I20"/>
    <mergeCell ref="A14:I14"/>
  </mergeCells>
  <hyperlinks>
    <hyperlink ref="E26" r:id="rId1" display="e.graefe@jena.tll.de"/>
    <hyperlink ref="D10:F11" location="Hinweise!A1" tooltip="KLICK: Erläuterung der Kalkulation" display="Hinweise zur Kalkulation"/>
    <hyperlink ref="E27" r:id="rId2" display="werner.berger@tll.thueringen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49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7" max="7" width="15.8515625" style="0" customWidth="1"/>
    <col min="8" max="8" width="10.57421875" style="0" customWidth="1"/>
    <col min="9" max="9" width="9.7109375" style="0" customWidth="1"/>
    <col min="10" max="10" width="8.140625" style="0" customWidth="1"/>
  </cols>
  <sheetData>
    <row r="1" spans="1:10" ht="18">
      <c r="A1" s="297" t="s">
        <v>189</v>
      </c>
      <c r="B1" s="298"/>
      <c r="C1" s="298"/>
      <c r="D1" s="298"/>
      <c r="E1" s="298"/>
      <c r="F1" s="263"/>
      <c r="G1" s="263"/>
      <c r="H1" s="263"/>
      <c r="I1" s="263"/>
      <c r="J1" s="264"/>
    </row>
    <row r="2" spans="1:10" ht="18">
      <c r="A2" s="299"/>
      <c r="B2" s="300"/>
      <c r="C2" s="300"/>
      <c r="D2" s="300"/>
      <c r="E2" s="300"/>
      <c r="F2" s="301"/>
      <c r="G2" s="301"/>
      <c r="H2" s="301"/>
      <c r="I2" s="301"/>
      <c r="J2" s="302"/>
    </row>
    <row r="3" spans="1:10" ht="21" customHeight="1" thickBot="1">
      <c r="A3" s="367" t="s">
        <v>100</v>
      </c>
      <c r="B3" s="368"/>
      <c r="C3" s="368"/>
      <c r="D3" s="368"/>
      <c r="E3" s="368"/>
      <c r="F3" s="368"/>
      <c r="G3" s="368"/>
      <c r="H3" s="368"/>
      <c r="I3" s="265"/>
      <c r="J3" s="266"/>
    </row>
    <row r="4" spans="1:9" ht="15.75" customHeight="1">
      <c r="A4" s="99"/>
      <c r="B4" s="99"/>
      <c r="C4" s="99"/>
      <c r="D4" s="99"/>
      <c r="E4" s="99"/>
      <c r="F4" s="99"/>
      <c r="G4" s="99"/>
      <c r="H4" s="99"/>
      <c r="I4" s="100"/>
    </row>
    <row r="5" spans="8:9" ht="18">
      <c r="H5" s="369" t="s">
        <v>190</v>
      </c>
      <c r="I5" s="370"/>
    </row>
    <row r="6" spans="1:7" ht="12.75" customHeight="1">
      <c r="A6" s="366" t="s">
        <v>101</v>
      </c>
      <c r="B6" s="366"/>
      <c r="C6" s="366"/>
      <c r="D6" s="366"/>
      <c r="E6" s="366"/>
      <c r="F6" s="366"/>
      <c r="G6" s="366"/>
    </row>
    <row r="7" ht="12.75">
      <c r="A7" t="s">
        <v>102</v>
      </c>
    </row>
    <row r="9" ht="12.75">
      <c r="A9" t="s">
        <v>103</v>
      </c>
    </row>
    <row r="10" ht="12.75">
      <c r="A10" t="s">
        <v>104</v>
      </c>
    </row>
    <row r="11" ht="12.75">
      <c r="A11" t="s">
        <v>105</v>
      </c>
    </row>
    <row r="12" ht="12.75">
      <c r="A12" t="s">
        <v>106</v>
      </c>
    </row>
    <row r="14" ht="12.75">
      <c r="A14" s="48" t="s">
        <v>107</v>
      </c>
    </row>
    <row r="15" ht="12.75">
      <c r="A15" t="s">
        <v>110</v>
      </c>
    </row>
    <row r="16" ht="12.75">
      <c r="A16" t="s">
        <v>111</v>
      </c>
    </row>
    <row r="18" ht="12.75">
      <c r="A18" s="48" t="s">
        <v>171</v>
      </c>
    </row>
    <row r="19" ht="12.75">
      <c r="A19" t="s">
        <v>172</v>
      </c>
    </row>
    <row r="20" ht="12.75">
      <c r="A20" t="s">
        <v>173</v>
      </c>
    </row>
    <row r="22" spans="1:3" ht="12.75">
      <c r="A22" s="48" t="s">
        <v>174</v>
      </c>
      <c r="C22" s="350"/>
    </row>
    <row r="23" ht="12.75">
      <c r="A23" t="s">
        <v>113</v>
      </c>
    </row>
    <row r="24" ht="12.75">
      <c r="A24" t="s">
        <v>112</v>
      </c>
    </row>
    <row r="25" ht="12.75">
      <c r="A25" t="s">
        <v>114</v>
      </c>
    </row>
    <row r="26" ht="12.75">
      <c r="A26" t="s">
        <v>115</v>
      </c>
    </row>
    <row r="28" ht="12.75">
      <c r="A28" s="48" t="s">
        <v>175</v>
      </c>
    </row>
    <row r="29" ht="12.75">
      <c r="A29" s="62" t="s">
        <v>116</v>
      </c>
    </row>
    <row r="30" ht="12.75">
      <c r="A30" s="62" t="s">
        <v>117</v>
      </c>
    </row>
    <row r="31" ht="12.75">
      <c r="A31" s="62" t="s">
        <v>118</v>
      </c>
    </row>
    <row r="32" ht="12.75">
      <c r="A32" s="62"/>
    </row>
    <row r="33" ht="12.75">
      <c r="A33" s="48" t="s">
        <v>176</v>
      </c>
    </row>
    <row r="34" ht="12.75">
      <c r="A34" s="62" t="s">
        <v>126</v>
      </c>
    </row>
    <row r="35" ht="12.75">
      <c r="A35" s="62" t="s">
        <v>127</v>
      </c>
    </row>
    <row r="36" ht="12.75">
      <c r="A36" s="48"/>
    </row>
    <row r="37" ht="12.75">
      <c r="A37" s="48" t="s">
        <v>177</v>
      </c>
    </row>
    <row r="38" ht="12.75">
      <c r="A38" s="62" t="s">
        <v>128</v>
      </c>
    </row>
    <row r="39" ht="12.75">
      <c r="A39" s="48"/>
    </row>
    <row r="40" ht="12.75">
      <c r="A40" s="48"/>
    </row>
    <row r="41" ht="12.75">
      <c r="A41" s="48"/>
    </row>
    <row r="42" ht="12.75">
      <c r="A42" s="48" t="s">
        <v>119</v>
      </c>
    </row>
    <row r="43" ht="13.5" thickBot="1"/>
    <row r="44" spans="1:2" ht="13.5" thickBot="1">
      <c r="A44" s="60"/>
      <c r="B44" t="s">
        <v>124</v>
      </c>
    </row>
    <row r="45" ht="13.5" thickBot="1"/>
    <row r="46" spans="1:2" ht="13.5" thickBot="1">
      <c r="A46" s="60"/>
      <c r="B46" t="s">
        <v>125</v>
      </c>
    </row>
    <row r="47" ht="13.5" thickBot="1"/>
    <row r="48" spans="1:2" ht="13.5" thickBot="1">
      <c r="A48" s="63"/>
      <c r="B48" t="s">
        <v>120</v>
      </c>
    </row>
    <row r="49" ht="12.75">
      <c r="B49" t="s">
        <v>121</v>
      </c>
    </row>
  </sheetData>
  <sheetProtection password="D98F" sheet="1" objects="1" scenarios="1"/>
  <mergeCells count="3">
    <mergeCell ref="A6:G6"/>
    <mergeCell ref="A3:H3"/>
    <mergeCell ref="H5:I5"/>
  </mergeCells>
  <printOptions/>
  <pageMargins left="0.75" right="0.75" top="1" bottom="1" header="0.4921259845" footer="0.4921259845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P60"/>
  <sheetViews>
    <sheetView showGridLines="0" zoomScale="75" zoomScaleNormal="75" workbookViewId="0" topLeftCell="A1">
      <selection activeCell="L19" sqref="L19"/>
    </sheetView>
  </sheetViews>
  <sheetFormatPr defaultColWidth="11.421875" defaultRowHeight="12.75"/>
  <cols>
    <col min="1" max="1" width="14.28125" style="0" customWidth="1"/>
    <col min="4" max="4" width="15.28125" style="0" customWidth="1"/>
    <col min="5" max="5" width="19.8515625" style="0" customWidth="1"/>
    <col min="6" max="6" width="22.140625" style="0" customWidth="1"/>
    <col min="7" max="7" width="18.28125" style="3" customWidth="1"/>
    <col min="8" max="8" width="3.140625" style="0" customWidth="1"/>
    <col min="9" max="9" width="16.140625" style="0" customWidth="1"/>
    <col min="10" max="10" width="3.00390625" style="0" customWidth="1"/>
    <col min="11" max="11" width="10.7109375" style="0" customWidth="1"/>
    <col min="12" max="12" width="9.7109375" style="0" customWidth="1"/>
    <col min="14" max="14" width="11.140625" style="0" customWidth="1"/>
    <col min="15" max="15" width="19.8515625" style="0" hidden="1" customWidth="1"/>
  </cols>
  <sheetData>
    <row r="1" spans="1:10" ht="18">
      <c r="A1" s="305" t="s">
        <v>189</v>
      </c>
      <c r="B1" s="306"/>
      <c r="C1" s="306"/>
      <c r="D1" s="306"/>
      <c r="E1" s="306"/>
      <c r="F1" s="263"/>
      <c r="G1" s="263"/>
      <c r="H1" s="263"/>
      <c r="I1" s="264"/>
      <c r="J1" s="24"/>
    </row>
    <row r="2" spans="1:10" ht="18">
      <c r="A2" s="307"/>
      <c r="B2" s="300"/>
      <c r="C2" s="300"/>
      <c r="D2" s="300"/>
      <c r="E2" s="300"/>
      <c r="F2" s="301"/>
      <c r="G2" s="301"/>
      <c r="H2" s="301"/>
      <c r="I2" s="302"/>
      <c r="J2" s="24"/>
    </row>
    <row r="3" spans="1:10" ht="21" thickBot="1">
      <c r="A3" s="367" t="s">
        <v>94</v>
      </c>
      <c r="B3" s="368"/>
      <c r="C3" s="368"/>
      <c r="D3" s="368"/>
      <c r="E3" s="368"/>
      <c r="F3" s="368"/>
      <c r="G3" s="368"/>
      <c r="H3" s="368"/>
      <c r="I3" s="266"/>
      <c r="J3" s="24"/>
    </row>
    <row r="4" spans="1:10" ht="21" thickBot="1">
      <c r="A4" s="304"/>
      <c r="B4" s="303"/>
      <c r="C4" s="303"/>
      <c r="D4" s="303"/>
      <c r="E4" s="303"/>
      <c r="F4" s="303"/>
      <c r="G4" s="303"/>
      <c r="H4" s="303"/>
      <c r="I4" s="24"/>
      <c r="J4" s="24"/>
    </row>
    <row r="5" spans="1:12" ht="18" customHeight="1">
      <c r="A5" s="308"/>
      <c r="B5" s="69"/>
      <c r="C5" s="69"/>
      <c r="D5" s="69"/>
      <c r="E5" s="69"/>
      <c r="F5" s="195"/>
      <c r="G5" s="309" t="s">
        <v>108</v>
      </c>
      <c r="H5" s="69"/>
      <c r="I5" s="310" t="s">
        <v>81</v>
      </c>
      <c r="K5" s="369" t="s">
        <v>191</v>
      </c>
      <c r="L5" s="370"/>
    </row>
    <row r="6" spans="1:9" ht="15.75" thickBot="1">
      <c r="A6" s="206"/>
      <c r="B6" s="78"/>
      <c r="C6" s="78"/>
      <c r="D6" s="78"/>
      <c r="E6" s="78"/>
      <c r="F6" s="79" t="s">
        <v>52</v>
      </c>
      <c r="G6" s="94" t="s">
        <v>109</v>
      </c>
      <c r="H6" s="78"/>
      <c r="I6" s="207">
        <v>2008</v>
      </c>
    </row>
    <row r="7" spans="1:15" ht="15">
      <c r="A7" s="91" t="s">
        <v>54</v>
      </c>
      <c r="B7" s="69"/>
      <c r="C7" s="69"/>
      <c r="D7" s="69"/>
      <c r="E7" s="69"/>
      <c r="F7" s="70" t="s">
        <v>56</v>
      </c>
      <c r="G7" s="71">
        <v>10</v>
      </c>
      <c r="H7" s="69"/>
      <c r="I7" s="92"/>
      <c r="L7" s="47"/>
      <c r="O7" t="s">
        <v>60</v>
      </c>
    </row>
    <row r="8" spans="1:15" ht="14.25">
      <c r="A8" s="72" t="s">
        <v>55</v>
      </c>
      <c r="B8" s="67"/>
      <c r="C8" s="67"/>
      <c r="D8" s="67"/>
      <c r="E8" s="67"/>
      <c r="F8" s="73" t="s">
        <v>53</v>
      </c>
      <c r="G8" s="65">
        <v>95</v>
      </c>
      <c r="H8" s="67"/>
      <c r="I8" s="93"/>
      <c r="O8">
        <v>30</v>
      </c>
    </row>
    <row r="9" spans="1:15" ht="14.25">
      <c r="A9" s="72" t="s">
        <v>57</v>
      </c>
      <c r="B9" s="67"/>
      <c r="C9" s="67"/>
      <c r="D9" s="67"/>
      <c r="E9" s="67"/>
      <c r="F9" s="73" t="s">
        <v>56</v>
      </c>
      <c r="G9" s="122">
        <f>G7*G8/100</f>
        <v>9.5</v>
      </c>
      <c r="H9" s="67"/>
      <c r="I9" s="93"/>
      <c r="O9">
        <v>35</v>
      </c>
    </row>
    <row r="10" spans="1:15" ht="14.25">
      <c r="A10" s="72" t="s">
        <v>145</v>
      </c>
      <c r="B10" s="67"/>
      <c r="C10" s="67"/>
      <c r="D10" s="67"/>
      <c r="E10" s="67"/>
      <c r="F10" s="73"/>
      <c r="G10" s="95">
        <v>33</v>
      </c>
      <c r="H10" s="67"/>
      <c r="I10" s="93"/>
      <c r="O10">
        <v>40</v>
      </c>
    </row>
    <row r="11" spans="1:9" ht="14.25">
      <c r="A11" s="72" t="s">
        <v>142</v>
      </c>
      <c r="B11" s="67"/>
      <c r="C11" s="67"/>
      <c r="D11" s="67"/>
      <c r="E11" s="67"/>
      <c r="F11" s="73" t="s">
        <v>56</v>
      </c>
      <c r="G11" s="65">
        <v>3.5</v>
      </c>
      <c r="H11" s="67"/>
      <c r="I11" s="93"/>
    </row>
    <row r="12" spans="1:9" ht="15.75" thickBot="1">
      <c r="A12" s="76" t="s">
        <v>58</v>
      </c>
      <c r="B12" s="77"/>
      <c r="C12" s="77"/>
      <c r="D12" s="78"/>
      <c r="E12" s="78"/>
      <c r="F12" s="79" t="s">
        <v>59</v>
      </c>
      <c r="G12" s="292">
        <v>35</v>
      </c>
      <c r="H12" s="78"/>
      <c r="I12" s="181">
        <f>IF(G12=30,6,IF(G12=35,7,IF(G12=40,8,0)))</f>
        <v>7</v>
      </c>
    </row>
    <row r="13" spans="1:9" ht="15">
      <c r="A13" s="91" t="s">
        <v>61</v>
      </c>
      <c r="B13" s="69"/>
      <c r="C13" s="69"/>
      <c r="D13" s="69"/>
      <c r="E13" s="69" t="s">
        <v>74</v>
      </c>
      <c r="F13" s="70" t="s">
        <v>63</v>
      </c>
      <c r="G13" s="71">
        <v>67</v>
      </c>
      <c r="H13" s="69"/>
      <c r="I13" s="92"/>
    </row>
    <row r="14" spans="1:15" ht="14.25">
      <c r="A14" s="74" t="s">
        <v>62</v>
      </c>
      <c r="B14" s="67"/>
      <c r="C14" s="67"/>
      <c r="D14" s="67"/>
      <c r="E14" s="67" t="s">
        <v>75</v>
      </c>
      <c r="F14" s="73" t="s">
        <v>63</v>
      </c>
      <c r="G14" s="65">
        <v>0</v>
      </c>
      <c r="H14" s="67"/>
      <c r="I14" s="93"/>
      <c r="O14" t="s">
        <v>4</v>
      </c>
    </row>
    <row r="15" spans="1:15" ht="14.25">
      <c r="A15" s="74"/>
      <c r="B15" s="67"/>
      <c r="C15" s="67"/>
      <c r="D15" s="67"/>
      <c r="E15" s="67" t="s">
        <v>76</v>
      </c>
      <c r="F15" s="73" t="s">
        <v>63</v>
      </c>
      <c r="G15" s="65">
        <v>0</v>
      </c>
      <c r="H15" s="67"/>
      <c r="I15" s="93"/>
      <c r="O15">
        <v>22</v>
      </c>
    </row>
    <row r="16" spans="1:15" ht="14.25">
      <c r="A16" s="74"/>
      <c r="B16" s="67"/>
      <c r="C16" s="67"/>
      <c r="D16" s="67"/>
      <c r="E16" s="67" t="s">
        <v>77</v>
      </c>
      <c r="F16" s="73" t="s">
        <v>63</v>
      </c>
      <c r="G16" s="65">
        <v>0</v>
      </c>
      <c r="H16" s="67"/>
      <c r="I16" s="93"/>
      <c r="O16">
        <v>24</v>
      </c>
    </row>
    <row r="17" spans="1:15" ht="14.25">
      <c r="A17" s="74"/>
      <c r="B17" s="67"/>
      <c r="C17" s="67"/>
      <c r="D17" s="67"/>
      <c r="E17" s="67" t="s">
        <v>78</v>
      </c>
      <c r="F17" s="73" t="s">
        <v>63</v>
      </c>
      <c r="G17" s="65">
        <v>0</v>
      </c>
      <c r="H17" s="67"/>
      <c r="I17" s="93"/>
      <c r="O17">
        <v>26</v>
      </c>
    </row>
    <row r="18" spans="1:15" ht="14.25">
      <c r="A18" s="74"/>
      <c r="B18" s="67"/>
      <c r="C18" s="67"/>
      <c r="D18" s="67"/>
      <c r="E18" s="67"/>
      <c r="F18" s="73"/>
      <c r="G18" s="75"/>
      <c r="H18" s="67"/>
      <c r="I18" s="93"/>
      <c r="O18">
        <v>28</v>
      </c>
    </row>
    <row r="19" spans="1:15" ht="14.25">
      <c r="A19" s="74" t="s">
        <v>138</v>
      </c>
      <c r="B19" s="67"/>
      <c r="C19" s="67"/>
      <c r="D19" s="67"/>
      <c r="E19" s="67"/>
      <c r="F19" s="73" t="s">
        <v>136</v>
      </c>
      <c r="G19" s="331">
        <f>G13*0.17+G14*0.34+G15*0.24+G16*0.13+G17*0.14</f>
        <v>11.39</v>
      </c>
      <c r="H19" s="67"/>
      <c r="I19" s="93"/>
      <c r="M19" s="106"/>
      <c r="O19">
        <v>30</v>
      </c>
    </row>
    <row r="20" spans="1:9" ht="14.25">
      <c r="A20" s="74" t="s">
        <v>162</v>
      </c>
      <c r="B20" s="67"/>
      <c r="C20" s="67"/>
      <c r="D20" s="67"/>
      <c r="E20" s="67"/>
      <c r="F20" s="73" t="s">
        <v>137</v>
      </c>
      <c r="G20" s="123">
        <f>G19/G9</f>
        <v>1.1989473684210528</v>
      </c>
      <c r="H20" s="67"/>
      <c r="I20" s="93"/>
    </row>
    <row r="21" spans="1:15" ht="15">
      <c r="A21" s="86" t="s">
        <v>139</v>
      </c>
      <c r="B21" s="67"/>
      <c r="C21" s="67"/>
      <c r="D21" s="67"/>
      <c r="E21" s="67"/>
      <c r="F21" s="73" t="s">
        <v>136</v>
      </c>
      <c r="G21" s="123">
        <f>(IF(G12=30,1,IF(G12=35,1.2,IF(G12=40,1.4,0))))*G9</f>
        <v>11.4</v>
      </c>
      <c r="H21" s="67"/>
      <c r="I21" s="93"/>
      <c r="O21" t="s">
        <v>6</v>
      </c>
    </row>
    <row r="22" spans="1:15" ht="15.75" thickBot="1">
      <c r="A22" s="101" t="s">
        <v>140</v>
      </c>
      <c r="B22" s="78"/>
      <c r="C22" s="78"/>
      <c r="D22" s="78"/>
      <c r="E22" s="78"/>
      <c r="F22" s="79" t="s">
        <v>137</v>
      </c>
      <c r="G22" s="124">
        <f>(IF(G12=30,1,IF(G12=35,1.2,IF(G12=40,1.4,0))))</f>
        <v>1.2</v>
      </c>
      <c r="H22" s="67"/>
      <c r="I22" s="80"/>
      <c r="O22">
        <v>8</v>
      </c>
    </row>
    <row r="23" spans="1:15" ht="15">
      <c r="A23" s="83" t="s">
        <v>144</v>
      </c>
      <c r="B23" s="69"/>
      <c r="C23" s="69"/>
      <c r="D23" s="69"/>
      <c r="E23" s="69"/>
      <c r="F23" s="70" t="s">
        <v>141</v>
      </c>
      <c r="G23" s="125">
        <f>G19/(G7+G11)</f>
        <v>0.8437037037037037</v>
      </c>
      <c r="H23" s="102"/>
      <c r="I23" s="92"/>
      <c r="O23">
        <v>9</v>
      </c>
    </row>
    <row r="24" spans="1:15" ht="15" thickBot="1">
      <c r="A24" s="81" t="s">
        <v>143</v>
      </c>
      <c r="B24" s="78"/>
      <c r="C24" s="78"/>
      <c r="D24" s="78"/>
      <c r="E24" s="78"/>
      <c r="F24" s="79"/>
      <c r="G24" s="82">
        <v>0.5</v>
      </c>
      <c r="H24" s="202"/>
      <c r="I24" s="203">
        <v>0.5</v>
      </c>
      <c r="O24">
        <v>10</v>
      </c>
    </row>
    <row r="25" spans="1:15" ht="15.75" thickBot="1">
      <c r="A25" s="101" t="s">
        <v>170</v>
      </c>
      <c r="B25" s="204"/>
      <c r="C25" s="88"/>
      <c r="D25" s="88"/>
      <c r="E25" s="88"/>
      <c r="F25" s="89" t="s">
        <v>53</v>
      </c>
      <c r="G25" s="126">
        <v>85</v>
      </c>
      <c r="H25" s="88"/>
      <c r="I25" s="205">
        <v>90</v>
      </c>
      <c r="O25">
        <v>11</v>
      </c>
    </row>
    <row r="26" spans="1:9" ht="15">
      <c r="A26" s="83" t="s">
        <v>129</v>
      </c>
      <c r="B26" s="69"/>
      <c r="C26" s="69"/>
      <c r="D26" s="69"/>
      <c r="E26" s="69"/>
      <c r="F26" s="70" t="s">
        <v>5</v>
      </c>
      <c r="G26" s="71">
        <v>26</v>
      </c>
      <c r="H26" s="69"/>
      <c r="I26" s="201">
        <v>27</v>
      </c>
    </row>
    <row r="27" spans="1:9" ht="14.25">
      <c r="A27" s="74" t="s">
        <v>65</v>
      </c>
      <c r="B27" s="67"/>
      <c r="C27" s="67"/>
      <c r="D27" s="67"/>
      <c r="E27" s="67"/>
      <c r="F27" s="73"/>
      <c r="G27" s="75"/>
      <c r="H27" s="67"/>
      <c r="I27" s="200"/>
    </row>
    <row r="28" spans="1:9" ht="14.25">
      <c r="A28" s="74" t="s">
        <v>64</v>
      </c>
      <c r="B28" s="67"/>
      <c r="C28" s="67"/>
      <c r="D28" s="67"/>
      <c r="E28" s="67"/>
      <c r="F28" s="73" t="s">
        <v>67</v>
      </c>
      <c r="G28" s="129">
        <v>1.6</v>
      </c>
      <c r="H28" s="84"/>
      <c r="I28" s="197">
        <v>1.7</v>
      </c>
    </row>
    <row r="29" spans="1:9" ht="14.25">
      <c r="A29" s="74" t="s">
        <v>66</v>
      </c>
      <c r="B29" s="67"/>
      <c r="C29" s="67"/>
      <c r="D29" s="67"/>
      <c r="E29" s="67"/>
      <c r="F29" s="73"/>
      <c r="G29" s="75"/>
      <c r="H29" s="67"/>
      <c r="I29" s="200"/>
    </row>
    <row r="30" spans="1:9" ht="14.25">
      <c r="A30" s="74"/>
      <c r="B30" s="67"/>
      <c r="C30" s="67"/>
      <c r="D30" s="67"/>
      <c r="E30" s="67"/>
      <c r="F30" s="73"/>
      <c r="G30" s="75"/>
      <c r="H30" s="67"/>
      <c r="I30" s="200"/>
    </row>
    <row r="31" spans="1:9" ht="15" thickBot="1">
      <c r="A31" s="81" t="s">
        <v>73</v>
      </c>
      <c r="B31" s="78"/>
      <c r="C31" s="78"/>
      <c r="D31" s="78"/>
      <c r="E31" s="78"/>
      <c r="F31" s="79" t="s">
        <v>5</v>
      </c>
      <c r="G31" s="124">
        <f>IF(G28&lt;=1,G26-(G26*0.02),IF(G28&lt;=2,G26-(G26*0.06),IF(G28&lt;=3,G26-(G26*0.1),IF(G28&lt;=4,G26-(G26*0.14),IF(G28&lt;=5,G26-(G26*0.18),0)))))</f>
        <v>24.44</v>
      </c>
      <c r="H31" s="78"/>
      <c r="I31" s="127">
        <v>26</v>
      </c>
    </row>
    <row r="32" spans="1:9" ht="15">
      <c r="A32" s="83" t="s">
        <v>68</v>
      </c>
      <c r="B32" s="69"/>
      <c r="C32" s="69"/>
      <c r="D32" s="69"/>
      <c r="E32" s="69" t="s">
        <v>70</v>
      </c>
      <c r="F32" s="70" t="s">
        <v>7</v>
      </c>
      <c r="G32" s="85">
        <v>13</v>
      </c>
      <c r="H32" s="69"/>
      <c r="I32" s="198">
        <v>13.2</v>
      </c>
    </row>
    <row r="33" spans="1:9" ht="14.25">
      <c r="A33" s="74" t="s">
        <v>69</v>
      </c>
      <c r="B33" s="67"/>
      <c r="C33" s="67"/>
      <c r="D33" s="67"/>
      <c r="E33" s="67" t="s">
        <v>71</v>
      </c>
      <c r="F33" s="73" t="s">
        <v>7</v>
      </c>
      <c r="G33" s="66">
        <v>13</v>
      </c>
      <c r="H33" s="67"/>
      <c r="I33" s="199">
        <v>13.1</v>
      </c>
    </row>
    <row r="34" spans="1:9" ht="14.25">
      <c r="A34" s="74"/>
      <c r="B34" s="67"/>
      <c r="C34" s="67"/>
      <c r="D34" s="67"/>
      <c r="E34" s="67" t="s">
        <v>72</v>
      </c>
      <c r="F34" s="73" t="s">
        <v>7</v>
      </c>
      <c r="G34" s="66">
        <v>9.6</v>
      </c>
      <c r="H34" s="67"/>
      <c r="I34" s="197">
        <v>9.25</v>
      </c>
    </row>
    <row r="35" spans="1:9" ht="14.25">
      <c r="A35" s="74"/>
      <c r="B35" s="67"/>
      <c r="C35" s="67"/>
      <c r="D35" s="67"/>
      <c r="E35" s="67"/>
      <c r="F35" s="73"/>
      <c r="G35" s="75"/>
      <c r="H35" s="67"/>
      <c r="I35" s="200" t="s">
        <v>82</v>
      </c>
    </row>
    <row r="36" spans="1:9" ht="14.25">
      <c r="A36" s="74" t="s">
        <v>79</v>
      </c>
      <c r="B36" s="67"/>
      <c r="C36" s="67"/>
      <c r="D36" s="67"/>
      <c r="E36" s="67"/>
      <c r="F36" s="73" t="s">
        <v>7</v>
      </c>
      <c r="G36" s="123">
        <f>G32*0.344+G33*0.202+G34*0.147+10*0.164</f>
        <v>10.1492</v>
      </c>
      <c r="H36" s="67"/>
      <c r="I36" s="199">
        <v>9.8</v>
      </c>
    </row>
    <row r="37" spans="1:9" ht="15">
      <c r="A37" s="86" t="s">
        <v>92</v>
      </c>
      <c r="B37" s="87"/>
      <c r="C37" s="87"/>
      <c r="D37" s="87"/>
      <c r="E37" s="67"/>
      <c r="F37" s="73" t="s">
        <v>7</v>
      </c>
      <c r="G37" s="293">
        <v>10</v>
      </c>
      <c r="H37" s="67"/>
      <c r="I37" s="197"/>
    </row>
    <row r="38" spans="1:9" ht="15" thickBot="1">
      <c r="A38" s="74" t="s">
        <v>89</v>
      </c>
      <c r="B38" s="67"/>
      <c r="C38" s="67"/>
      <c r="D38" s="67"/>
      <c r="E38" s="67"/>
      <c r="F38" s="73" t="s">
        <v>80</v>
      </c>
      <c r="G38" s="289">
        <f>G36*G31</f>
        <v>248.04644800000003</v>
      </c>
      <c r="H38" s="67"/>
      <c r="I38" s="268">
        <v>260</v>
      </c>
    </row>
    <row r="39" spans="1:9" ht="15.75" thickBot="1">
      <c r="A39" s="90" t="s">
        <v>83</v>
      </c>
      <c r="B39" s="88"/>
      <c r="C39" s="88"/>
      <c r="D39" s="88"/>
      <c r="E39" s="88"/>
      <c r="F39" s="89" t="s">
        <v>53</v>
      </c>
      <c r="G39" s="294">
        <v>100</v>
      </c>
      <c r="H39" s="88"/>
      <c r="I39" s="182"/>
    </row>
    <row r="40" spans="1:9" ht="15">
      <c r="A40" s="83" t="s">
        <v>131</v>
      </c>
      <c r="B40" s="195"/>
      <c r="C40" s="195"/>
      <c r="D40" s="195"/>
      <c r="E40" s="195"/>
      <c r="F40" s="195"/>
      <c r="G40" s="288"/>
      <c r="H40" s="195"/>
      <c r="I40" s="348"/>
    </row>
    <row r="41" spans="1:9" ht="15">
      <c r="A41" s="86"/>
      <c r="B41" s="45"/>
      <c r="C41" s="45"/>
      <c r="D41" s="45"/>
      <c r="E41" s="87"/>
      <c r="F41" s="73"/>
      <c r="G41" s="287"/>
      <c r="H41" s="45"/>
      <c r="I41" s="349"/>
    </row>
    <row r="42" spans="1:9" ht="15">
      <c r="A42" s="86"/>
      <c r="B42" s="45"/>
      <c r="C42" s="45"/>
      <c r="D42" s="270" t="s">
        <v>132</v>
      </c>
      <c r="E42" s="271"/>
      <c r="F42" s="272" t="s">
        <v>56</v>
      </c>
      <c r="G42" s="269">
        <v>13.5</v>
      </c>
      <c r="H42" s="271"/>
      <c r="I42" s="286"/>
    </row>
    <row r="43" spans="1:9" ht="15">
      <c r="A43" s="86"/>
      <c r="B43" s="45"/>
      <c r="C43" s="45"/>
      <c r="D43" s="273"/>
      <c r="E43" s="87"/>
      <c r="F43" s="73" t="s">
        <v>133</v>
      </c>
      <c r="G43" s="332">
        <v>76</v>
      </c>
      <c r="H43" s="45"/>
      <c r="I43" s="267">
        <v>76</v>
      </c>
    </row>
    <row r="44" spans="1:9" ht="15">
      <c r="A44" s="86"/>
      <c r="B44" s="45"/>
      <c r="C44" s="45"/>
      <c r="D44" s="256"/>
      <c r="E44" s="274"/>
      <c r="F44" s="275" t="s">
        <v>80</v>
      </c>
      <c r="G44" s="295">
        <f>G42*G43</f>
        <v>1026</v>
      </c>
      <c r="H44" s="276"/>
      <c r="I44" s="267"/>
    </row>
    <row r="45" spans="1:9" ht="15">
      <c r="A45" s="86"/>
      <c r="B45" s="45"/>
      <c r="C45" s="45"/>
      <c r="D45" s="45"/>
      <c r="E45" s="87"/>
      <c r="F45" s="73"/>
      <c r="G45" s="277"/>
      <c r="H45" s="45"/>
      <c r="I45" s="278"/>
    </row>
    <row r="46" spans="1:9" ht="15">
      <c r="A46" s="196"/>
      <c r="B46" s="45"/>
      <c r="C46" s="45"/>
      <c r="D46" s="279" t="s">
        <v>134</v>
      </c>
      <c r="E46" s="271"/>
      <c r="F46" s="280" t="s">
        <v>56</v>
      </c>
      <c r="G46" s="129">
        <v>0</v>
      </c>
      <c r="H46" s="271"/>
      <c r="I46" s="197"/>
    </row>
    <row r="47" spans="1:9" ht="15">
      <c r="A47" s="196"/>
      <c r="B47" s="45"/>
      <c r="C47" s="45"/>
      <c r="D47" s="281"/>
      <c r="E47" s="45"/>
      <c r="F47" s="73" t="s">
        <v>133</v>
      </c>
      <c r="G47" s="128">
        <v>0</v>
      </c>
      <c r="H47" s="45"/>
      <c r="I47" s="197" t="s">
        <v>187</v>
      </c>
    </row>
    <row r="48" spans="1:9" ht="14.25">
      <c r="A48" s="196"/>
      <c r="B48" s="45"/>
      <c r="C48" s="45"/>
      <c r="D48" s="256"/>
      <c r="E48" s="276"/>
      <c r="F48" s="275" t="s">
        <v>80</v>
      </c>
      <c r="G48" s="122">
        <f>G46*G47</f>
        <v>0</v>
      </c>
      <c r="H48" s="276"/>
      <c r="I48" s="197" t="s">
        <v>169</v>
      </c>
    </row>
    <row r="49" spans="1:9" ht="14.25">
      <c r="A49" s="196"/>
      <c r="B49" s="45"/>
      <c r="C49" s="45"/>
      <c r="D49" s="45"/>
      <c r="E49" s="45"/>
      <c r="F49" s="73"/>
      <c r="G49" s="282"/>
      <c r="H49" s="45"/>
      <c r="I49" s="283"/>
    </row>
    <row r="50" spans="1:13" ht="15">
      <c r="A50" s="196"/>
      <c r="B50" s="45"/>
      <c r="C50" s="45"/>
      <c r="D50" s="284" t="s">
        <v>135</v>
      </c>
      <c r="E50" s="285"/>
      <c r="F50" s="280" t="s">
        <v>56</v>
      </c>
      <c r="G50" s="65">
        <v>13.5</v>
      </c>
      <c r="H50" s="271"/>
      <c r="I50" s="197" t="s">
        <v>168</v>
      </c>
      <c r="M50" s="350"/>
    </row>
    <row r="51" spans="1:9" ht="14.25">
      <c r="A51" s="196"/>
      <c r="B51" s="45"/>
      <c r="C51" s="45"/>
      <c r="D51" s="273"/>
      <c r="E51" s="103"/>
      <c r="F51" s="73" t="s">
        <v>133</v>
      </c>
      <c r="G51" s="333">
        <v>55</v>
      </c>
      <c r="H51" s="45"/>
      <c r="I51" s="197">
        <f>IF(G10&gt;=30,55,IF(G10&gt;=26.5,82,IF(G10&gt;=23,109,IF(G10&gt;=19.5,136,IF(G10&gt;=16,163,IF(G10&lt;16,180,0))))))</f>
        <v>55</v>
      </c>
    </row>
    <row r="52" spans="1:15" ht="14.25">
      <c r="A52" s="336"/>
      <c r="B52" s="276"/>
      <c r="C52" s="337"/>
      <c r="D52" s="256"/>
      <c r="E52" s="338"/>
      <c r="F52" s="337" t="s">
        <v>80</v>
      </c>
      <c r="G52" s="339">
        <f>G50*G51</f>
        <v>742.5</v>
      </c>
      <c r="H52" s="276"/>
      <c r="I52" s="340" t="s">
        <v>169</v>
      </c>
      <c r="O52" t="s">
        <v>84</v>
      </c>
    </row>
    <row r="53" spans="1:16" ht="15">
      <c r="A53" s="334" t="s">
        <v>193</v>
      </c>
      <c r="E53" s="335"/>
      <c r="F53" s="344"/>
      <c r="H53" s="341"/>
      <c r="I53" s="346"/>
      <c r="P53" s="350"/>
    </row>
    <row r="54" spans="1:9" ht="15.75" thickBot="1">
      <c r="A54" s="77" t="s">
        <v>194</v>
      </c>
      <c r="B54" s="78"/>
      <c r="C54" s="78"/>
      <c r="D54" s="78"/>
      <c r="E54" s="78"/>
      <c r="F54" s="345" t="s">
        <v>195</v>
      </c>
      <c r="G54" s="343">
        <v>0</v>
      </c>
      <c r="H54" s="342"/>
      <c r="I54" s="347">
        <v>0.035</v>
      </c>
    </row>
    <row r="55" spans="1:9" ht="14.25">
      <c r="A55" s="64"/>
      <c r="B55" s="64"/>
      <c r="C55" s="64"/>
      <c r="D55" s="64"/>
      <c r="E55" s="64"/>
      <c r="F55" s="64"/>
      <c r="G55" s="4"/>
      <c r="H55" s="64"/>
      <c r="I55" s="68"/>
    </row>
    <row r="56" spans="1:15" ht="14.25">
      <c r="A56" s="180"/>
      <c r="B56" s="64"/>
      <c r="C56" s="64"/>
      <c r="D56" s="64"/>
      <c r="E56" s="64"/>
      <c r="F56" s="64"/>
      <c r="G56" s="4"/>
      <c r="H56" s="64"/>
      <c r="I56" s="64"/>
      <c r="O56">
        <v>100</v>
      </c>
    </row>
    <row r="57" ht="12.75">
      <c r="O57">
        <v>50</v>
      </c>
    </row>
    <row r="58" spans="1:4" ht="12.75">
      <c r="A58" s="50"/>
      <c r="B58" s="49"/>
      <c r="C58" s="50"/>
      <c r="D58" s="49"/>
    </row>
    <row r="59" spans="1:4" ht="12.75">
      <c r="A59" s="51"/>
      <c r="B59" s="51"/>
      <c r="C59" s="51"/>
      <c r="D59" s="51"/>
    </row>
    <row r="60" spans="1:5" ht="12.75">
      <c r="A60" s="52"/>
      <c r="B60" s="52"/>
      <c r="C60" s="52"/>
      <c r="D60" s="52"/>
      <c r="E60" s="52"/>
    </row>
  </sheetData>
  <sheetProtection password="D98F" sheet="1" objects="1" scenarios="1"/>
  <protectedRanges>
    <protectedRange sqref="G54" name="Bereich12"/>
    <protectedRange sqref="G7:G8" name="Bereich1"/>
    <protectedRange sqref="G10:G17" name="Bereich2"/>
    <protectedRange sqref="G26:G28" name="Bereich3"/>
    <protectedRange sqref="G32:G34" name="Bereich4"/>
    <protectedRange sqref="G37" name="Bereich5"/>
    <protectedRange sqref="G39" name="Bereich6"/>
    <protectedRange sqref="G42:G43" name="Bereich7"/>
    <protectedRange sqref="G7" name="Bereich8"/>
    <protectedRange sqref="G46:G47" name="Bereich9"/>
    <protectedRange sqref="G50:G51" name="Bereich11"/>
  </protectedRanges>
  <mergeCells count="2">
    <mergeCell ref="A3:H3"/>
    <mergeCell ref="K5:L5"/>
  </mergeCells>
  <dataValidations count="4">
    <dataValidation type="list" allowBlank="1" showInputMessage="1" showErrorMessage="1" sqref="G39">
      <formula1>$O$56:$O$57</formula1>
    </dataValidation>
    <dataValidation type="list" allowBlank="1" showInputMessage="1" showErrorMessage="1" sqref="G26">
      <formula1>$O$15:$O$19</formula1>
    </dataValidation>
    <dataValidation type="list" allowBlank="1" showInputMessage="1" showErrorMessage="1" sqref="G12">
      <formula1>$O$8:$O$10</formula1>
    </dataValidation>
    <dataValidation type="list" allowBlank="1" showInputMessage="1" showErrorMessage="1" sqref="G37">
      <formula1>$O$22:$O$25</formula1>
    </dataValidation>
  </dataValidations>
  <printOptions/>
  <pageMargins left="0.75" right="0.75" top="1" bottom="1" header="0.4921259845" footer="0.4921259845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L105"/>
  <sheetViews>
    <sheetView showGridLines="0" zoomScale="75" zoomScaleNormal="75" workbookViewId="0" topLeftCell="A1">
      <selection activeCell="I18" sqref="I18"/>
    </sheetView>
  </sheetViews>
  <sheetFormatPr defaultColWidth="11.421875" defaultRowHeight="12.75"/>
  <cols>
    <col min="1" max="1" width="50.28125" style="0" customWidth="1"/>
    <col min="2" max="2" width="17.140625" style="0" customWidth="1"/>
    <col min="3" max="3" width="12.8515625" style="0" customWidth="1"/>
    <col min="4" max="4" width="20.57421875" style="0" customWidth="1"/>
    <col min="5" max="5" width="9.57421875" style="0" hidden="1" customWidth="1"/>
    <col min="6" max="6" width="16.421875" style="3" customWidth="1"/>
    <col min="7" max="7" width="3.28125" style="0" customWidth="1"/>
    <col min="8" max="8" width="10.7109375" style="0" customWidth="1"/>
    <col min="9" max="9" width="9.7109375" style="0" customWidth="1"/>
  </cols>
  <sheetData>
    <row r="1" spans="1:10" ht="18">
      <c r="A1" s="351" t="s">
        <v>189</v>
      </c>
      <c r="B1" s="306"/>
      <c r="C1" s="306"/>
      <c r="D1" s="306"/>
      <c r="E1" s="306"/>
      <c r="F1" s="315"/>
      <c r="G1" s="263"/>
      <c r="H1" s="263"/>
      <c r="I1" s="264"/>
      <c r="J1" s="24"/>
    </row>
    <row r="2" spans="1:10" ht="18">
      <c r="A2" s="307"/>
      <c r="B2" s="300"/>
      <c r="C2" s="300"/>
      <c r="D2" s="300"/>
      <c r="E2" s="300"/>
      <c r="F2" s="316"/>
      <c r="G2" s="301"/>
      <c r="H2" s="301"/>
      <c r="I2" s="302"/>
      <c r="J2" s="24"/>
    </row>
    <row r="3" spans="1:10" ht="21" thickBot="1">
      <c r="A3" s="367" t="s">
        <v>192</v>
      </c>
      <c r="B3" s="368"/>
      <c r="C3" s="368"/>
      <c r="D3" s="368"/>
      <c r="E3" s="368"/>
      <c r="F3" s="368"/>
      <c r="G3" s="368"/>
      <c r="H3" s="368"/>
      <c r="I3" s="266"/>
      <c r="J3" s="24"/>
    </row>
    <row r="4" ht="20.25" customHeight="1" thickBot="1"/>
    <row r="5" spans="1:9" ht="18" customHeight="1">
      <c r="A5" s="372"/>
      <c r="B5" s="184" t="s">
        <v>156</v>
      </c>
      <c r="C5" s="185" t="s">
        <v>158</v>
      </c>
      <c r="D5" s="374" t="s">
        <v>52</v>
      </c>
      <c r="E5" s="186"/>
      <c r="F5" s="187" t="s">
        <v>85</v>
      </c>
      <c r="H5" s="369" t="s">
        <v>191</v>
      </c>
      <c r="I5" s="370"/>
    </row>
    <row r="6" spans="1:6" ht="15">
      <c r="A6" s="373"/>
      <c r="B6" s="120" t="s">
        <v>157</v>
      </c>
      <c r="C6" s="121" t="s">
        <v>159</v>
      </c>
      <c r="D6" s="375"/>
      <c r="E6" s="46"/>
      <c r="F6" s="188" t="s">
        <v>86</v>
      </c>
    </row>
    <row r="7" spans="1:9" ht="15.75" thickBot="1">
      <c r="A7" s="189"/>
      <c r="B7" s="190"/>
      <c r="C7" s="191" t="s">
        <v>160</v>
      </c>
      <c r="D7" s="192"/>
      <c r="E7" s="193"/>
      <c r="F7" s="194"/>
      <c r="I7" s="47"/>
    </row>
    <row r="8" spans="1:6" ht="18">
      <c r="A8" s="42" t="s">
        <v>185</v>
      </c>
      <c r="B8" s="260"/>
      <c r="C8" s="260"/>
      <c r="D8" s="261"/>
      <c r="E8" s="262"/>
      <c r="F8" s="317"/>
    </row>
    <row r="9" spans="1:6" ht="12.75">
      <c r="A9" s="211" t="s">
        <v>184</v>
      </c>
      <c r="B9" s="46"/>
      <c r="C9" s="46"/>
      <c r="D9" s="61" t="s">
        <v>56</v>
      </c>
      <c r="E9" s="46"/>
      <c r="F9" s="210">
        <f>Dateneingabe!G7</f>
        <v>10</v>
      </c>
    </row>
    <row r="10" spans="1:6" ht="12.75">
      <c r="A10" s="211" t="s">
        <v>183</v>
      </c>
      <c r="B10" s="130"/>
      <c r="C10" s="130"/>
      <c r="D10" s="131" t="s">
        <v>56</v>
      </c>
      <c r="E10" s="46"/>
      <c r="F10" s="210">
        <f>Dateneingabe!G9</f>
        <v>9.5</v>
      </c>
    </row>
    <row r="11" spans="1:6" ht="12.75">
      <c r="A11" s="211" t="s">
        <v>188</v>
      </c>
      <c r="B11" s="46"/>
      <c r="C11" s="46"/>
      <c r="D11" s="61" t="s">
        <v>56</v>
      </c>
      <c r="E11" s="46"/>
      <c r="F11" s="210">
        <f>Dateneingabe!G11</f>
        <v>3.5</v>
      </c>
    </row>
    <row r="12" spans="1:6" ht="12.75">
      <c r="A12" s="211" t="s">
        <v>87</v>
      </c>
      <c r="B12" s="130"/>
      <c r="C12" s="130"/>
      <c r="D12" s="131" t="s">
        <v>2</v>
      </c>
      <c r="E12" s="46"/>
      <c r="F12" s="210">
        <f>Dateneingabe!G12</f>
        <v>35</v>
      </c>
    </row>
    <row r="13" spans="1:6" ht="12.75">
      <c r="A13" s="211" t="s">
        <v>179</v>
      </c>
      <c r="B13" s="46"/>
      <c r="C13" s="46"/>
      <c r="D13" s="61" t="s">
        <v>180</v>
      </c>
      <c r="E13" s="46"/>
      <c r="F13" s="313">
        <f>Dateneingabe!G20</f>
        <v>1.1989473684210528</v>
      </c>
    </row>
    <row r="14" spans="1:6" ht="12.75">
      <c r="A14" s="211" t="s">
        <v>181</v>
      </c>
      <c r="B14" s="46"/>
      <c r="C14" s="46"/>
      <c r="D14" s="61" t="s">
        <v>182</v>
      </c>
      <c r="E14" s="46"/>
      <c r="F14" s="314">
        <f>Dateneingabe!G25</f>
        <v>85</v>
      </c>
    </row>
    <row r="15" spans="1:6" ht="12.75">
      <c r="A15" s="211" t="s">
        <v>88</v>
      </c>
      <c r="B15" s="130"/>
      <c r="C15" s="130"/>
      <c r="D15" s="131" t="s">
        <v>5</v>
      </c>
      <c r="E15" s="46"/>
      <c r="F15" s="210">
        <f>Dateneingabe!G26</f>
        <v>26</v>
      </c>
    </row>
    <row r="16" spans="1:6" ht="12.75">
      <c r="A16" s="211" t="s">
        <v>90</v>
      </c>
      <c r="B16" s="130"/>
      <c r="C16" s="130"/>
      <c r="D16" s="131" t="s">
        <v>91</v>
      </c>
      <c r="E16" s="46"/>
      <c r="F16" s="210">
        <f>Dateneingabe!G37</f>
        <v>10</v>
      </c>
    </row>
    <row r="17" spans="1:12" ht="13.5" thickBot="1">
      <c r="A17" s="258" t="s">
        <v>130</v>
      </c>
      <c r="B17" s="259"/>
      <c r="C17" s="259"/>
      <c r="D17" s="215" t="s">
        <v>53</v>
      </c>
      <c r="E17" s="193"/>
      <c r="F17" s="216">
        <f>Dateneingabe!G39</f>
        <v>100</v>
      </c>
      <c r="L17" s="350"/>
    </row>
    <row r="18" spans="1:6" ht="18">
      <c r="A18" s="257" t="s">
        <v>186</v>
      </c>
      <c r="B18" s="212"/>
      <c r="C18" s="212"/>
      <c r="D18" s="213"/>
      <c r="E18" s="214"/>
      <c r="F18" s="318"/>
    </row>
    <row r="19" spans="1:11" ht="18">
      <c r="A19" s="108" t="s">
        <v>9</v>
      </c>
      <c r="B19" s="208"/>
      <c r="C19" s="208"/>
      <c r="D19" s="209"/>
      <c r="E19" s="183"/>
      <c r="F19" s="217"/>
      <c r="K19" s="45"/>
    </row>
    <row r="20" spans="1:6" ht="15">
      <c r="A20" s="11" t="s">
        <v>10</v>
      </c>
      <c r="B20" s="132"/>
      <c r="C20" s="132"/>
      <c r="D20" s="133" t="s">
        <v>41</v>
      </c>
      <c r="E20" s="46">
        <v>1</v>
      </c>
      <c r="F20" s="218">
        <f>HLOOKUP($F$12&amp;"_"&amp;$F$15&amp;"_"&amp;$F$16,Richtwerte!$E$12:$BL$76,8+E20,)</f>
        <v>27.5</v>
      </c>
    </row>
    <row r="21" spans="1:6" ht="15">
      <c r="A21" s="13" t="s">
        <v>11</v>
      </c>
      <c r="B21" s="134"/>
      <c r="C21" s="134"/>
      <c r="D21" s="133" t="s">
        <v>41</v>
      </c>
      <c r="E21" s="46">
        <v>2</v>
      </c>
      <c r="F21" s="218">
        <f>HLOOKUP($F$12&amp;"_"&amp;$F$15&amp;"_"&amp;$F$16,Richtwerte!$E$12:$BL$76,8+E21,)</f>
        <v>0</v>
      </c>
    </row>
    <row r="22" spans="1:6" ht="15">
      <c r="A22" s="13" t="s">
        <v>12</v>
      </c>
      <c r="B22" s="134"/>
      <c r="C22" s="134"/>
      <c r="D22" s="133" t="s">
        <v>41</v>
      </c>
      <c r="E22" s="46">
        <v>3</v>
      </c>
      <c r="F22" s="218">
        <f>HLOOKUP($F$12&amp;"_"&amp;$F$15&amp;"_"&amp;$F$16,Richtwerte!$E$12:$BL$76,8+E22,)</f>
        <v>0</v>
      </c>
    </row>
    <row r="23" spans="1:10" ht="15">
      <c r="A23" s="13" t="s">
        <v>13</v>
      </c>
      <c r="B23" s="134"/>
      <c r="C23" s="134"/>
      <c r="D23" s="133" t="s">
        <v>41</v>
      </c>
      <c r="E23" s="46">
        <v>4</v>
      </c>
      <c r="F23" s="218">
        <f>HLOOKUP($F$12&amp;"_"&amp;$F$15&amp;"_"&amp;$F$16,Richtwerte!$E$12:$BL$76,8+E23,)</f>
        <v>48.929572724999986</v>
      </c>
      <c r="J23" s="350"/>
    </row>
    <row r="24" spans="1:6" ht="15">
      <c r="A24" s="13" t="s">
        <v>14</v>
      </c>
      <c r="B24" s="134"/>
      <c r="C24" s="134"/>
      <c r="D24" s="133" t="s">
        <v>41</v>
      </c>
      <c r="E24" s="46">
        <v>5</v>
      </c>
      <c r="F24" s="218">
        <f>HLOOKUP($F$12&amp;"_"&amp;$F$15&amp;"_"&amp;$F$16,Richtwerte!$E$12:$BL$76,8+E24,)</f>
        <v>103.96109587499996</v>
      </c>
    </row>
    <row r="25" spans="1:6" ht="15">
      <c r="A25" s="13" t="s">
        <v>15</v>
      </c>
      <c r="B25" s="134"/>
      <c r="C25" s="134"/>
      <c r="D25" s="133" t="s">
        <v>41</v>
      </c>
      <c r="E25" s="46">
        <v>6</v>
      </c>
      <c r="F25" s="218">
        <f>HLOOKUP($F$12&amp;"_"&amp;$F$15&amp;"_"&amp;$F$16,Richtwerte!$E$12:$BL$76,8+E25,)</f>
        <v>15.263875000000004</v>
      </c>
    </row>
    <row r="26" spans="1:10" ht="15.75">
      <c r="A26" s="15" t="s">
        <v>16</v>
      </c>
      <c r="B26" s="135"/>
      <c r="C26" s="135"/>
      <c r="D26" s="133"/>
      <c r="E26" s="46">
        <v>7</v>
      </c>
      <c r="F26" s="218">
        <f>HLOOKUP($F$12&amp;"_"&amp;$F$15&amp;"_"&amp;$F$16,Richtwerte!$E$12:$BL$76,8+E26,)</f>
        <v>0</v>
      </c>
      <c r="J26" s="350"/>
    </row>
    <row r="27" spans="1:6" ht="15">
      <c r="A27" s="13" t="s">
        <v>10</v>
      </c>
      <c r="B27" s="134"/>
      <c r="C27" s="134"/>
      <c r="D27" s="133" t="s">
        <v>41</v>
      </c>
      <c r="E27" s="46">
        <v>8</v>
      </c>
      <c r="F27" s="218">
        <f>HLOOKUP($F$12&amp;"_"&amp;$F$15&amp;"_"&amp;$F$16,Richtwerte!$E$12:$BL$76,8+E27,)</f>
        <v>0</v>
      </c>
    </row>
    <row r="28" spans="1:6" ht="15">
      <c r="A28" s="13" t="s">
        <v>11</v>
      </c>
      <c r="B28" s="134"/>
      <c r="C28" s="134"/>
      <c r="D28" s="133" t="s">
        <v>41</v>
      </c>
      <c r="E28" s="46">
        <v>9</v>
      </c>
      <c r="F28" s="218">
        <f>HLOOKUP($F$12&amp;"_"&amp;$F$15&amp;"_"&amp;$F$16,Richtwerte!$E$12:$BL$76,8+E28,)</f>
        <v>0</v>
      </c>
    </row>
    <row r="29" spans="1:6" ht="15">
      <c r="A29" s="13" t="s">
        <v>12</v>
      </c>
      <c r="B29" s="134"/>
      <c r="C29" s="134"/>
      <c r="D29" s="133" t="s">
        <v>41</v>
      </c>
      <c r="E29" s="46">
        <v>10</v>
      </c>
      <c r="F29" s="218">
        <f>HLOOKUP($F$12&amp;"_"&amp;$F$15&amp;"_"&amp;$F$16,Richtwerte!$E$12:$BL$76,8+E29,)</f>
        <v>0</v>
      </c>
    </row>
    <row r="30" spans="1:6" ht="15">
      <c r="A30" s="13" t="s">
        <v>13</v>
      </c>
      <c r="B30" s="134"/>
      <c r="C30" s="134"/>
      <c r="D30" s="133" t="s">
        <v>41</v>
      </c>
      <c r="E30" s="46">
        <v>11</v>
      </c>
      <c r="F30" s="218">
        <f>HLOOKUP($F$12&amp;"_"&amp;$F$15&amp;"_"&amp;$F$16,Richtwerte!$E$12:$BL$76,8+E30,)</f>
        <v>15.994014749999998</v>
      </c>
    </row>
    <row r="31" spans="1:6" ht="15">
      <c r="A31" s="13" t="s">
        <v>14</v>
      </c>
      <c r="B31" s="134"/>
      <c r="C31" s="134"/>
      <c r="D31" s="133" t="s">
        <v>41</v>
      </c>
      <c r="E31" s="46">
        <v>12</v>
      </c>
      <c r="F31" s="218">
        <f>HLOOKUP($F$12&amp;"_"&amp;$F$15&amp;"_"&amp;$F$16,Richtwerte!$E$12:$BL$76,8+E31,)</f>
        <v>4.208951249999999</v>
      </c>
    </row>
    <row r="32" spans="1:6" ht="15">
      <c r="A32" s="13" t="s">
        <v>15</v>
      </c>
      <c r="B32" s="134"/>
      <c r="C32" s="134"/>
      <c r="D32" s="133" t="s">
        <v>41</v>
      </c>
      <c r="E32" s="46">
        <v>13</v>
      </c>
      <c r="F32" s="218">
        <f>HLOOKUP($F$12&amp;"_"&amp;$F$15&amp;"_"&amp;$F$16,Richtwerte!$E$12:$BL$76,8+E32,)</f>
        <v>0</v>
      </c>
    </row>
    <row r="33" spans="1:6" ht="14.25">
      <c r="A33" s="219" t="s">
        <v>17</v>
      </c>
      <c r="B33" s="136"/>
      <c r="C33" s="136"/>
      <c r="D33" s="133" t="s">
        <v>41</v>
      </c>
      <c r="E33" s="46">
        <v>14</v>
      </c>
      <c r="F33" s="218">
        <f>SUM(F20:F32)</f>
        <v>215.85750959999996</v>
      </c>
    </row>
    <row r="34" spans="1:6" ht="15.75">
      <c r="A34" s="220" t="s">
        <v>18</v>
      </c>
      <c r="B34" s="137"/>
      <c r="C34" s="137"/>
      <c r="D34" s="138" t="s">
        <v>41</v>
      </c>
      <c r="E34" s="105">
        <v>15</v>
      </c>
      <c r="F34" s="329">
        <f>F33</f>
        <v>215.85750959999996</v>
      </c>
    </row>
    <row r="35" spans="1:6" ht="16.5" thickBot="1">
      <c r="A35" s="221"/>
      <c r="B35" s="222"/>
      <c r="C35" s="222"/>
      <c r="D35" s="223" t="s">
        <v>133</v>
      </c>
      <c r="E35" s="224"/>
      <c r="F35" s="328">
        <f>F34/((Dateneingabe!$G$7+Dateneingabe!$G$11)/(Dateneingabe!$G$19/0.17))</f>
        <v>1071.292825422222</v>
      </c>
    </row>
    <row r="36" spans="1:6" ht="18">
      <c r="A36" s="225" t="s">
        <v>51</v>
      </c>
      <c r="B36" s="226"/>
      <c r="C36" s="226"/>
      <c r="D36" s="227"/>
      <c r="E36" s="228">
        <v>16</v>
      </c>
      <c r="F36" s="229"/>
    </row>
    <row r="37" spans="1:6" ht="14.25">
      <c r="A37" s="18" t="s">
        <v>19</v>
      </c>
      <c r="B37" s="140"/>
      <c r="C37" s="140"/>
      <c r="D37" s="133" t="s">
        <v>41</v>
      </c>
      <c r="E37" s="46">
        <v>17</v>
      </c>
      <c r="F37" s="325">
        <f>HLOOKUP($F$12&amp;"_"&amp;$F$15&amp;"_"&amp;$F$16,Richtwerte!$E$12:$BL$76,8+E37,)</f>
        <v>13.87625</v>
      </c>
    </row>
    <row r="38" spans="1:6" ht="14.25">
      <c r="A38" s="19" t="s">
        <v>20</v>
      </c>
      <c r="B38" s="141">
        <v>0.89</v>
      </c>
      <c r="C38" s="142">
        <v>18</v>
      </c>
      <c r="D38" s="133" t="s">
        <v>41</v>
      </c>
      <c r="E38" s="46">
        <v>18</v>
      </c>
      <c r="F38" s="325">
        <f>B38*C38</f>
        <v>16.02</v>
      </c>
    </row>
    <row r="39" spans="1:6" ht="14.25">
      <c r="A39" s="19" t="s">
        <v>21</v>
      </c>
      <c r="B39" s="143">
        <v>0.032</v>
      </c>
      <c r="C39" s="142">
        <v>40</v>
      </c>
      <c r="D39" s="133" t="s">
        <v>41</v>
      </c>
      <c r="E39" s="46">
        <v>19</v>
      </c>
      <c r="F39" s="325">
        <f>B39*C39</f>
        <v>1.28</v>
      </c>
    </row>
    <row r="40" spans="1:6" ht="14.25">
      <c r="A40" s="19" t="s">
        <v>22</v>
      </c>
      <c r="B40" s="144"/>
      <c r="C40" s="144"/>
      <c r="D40" s="133" t="s">
        <v>41</v>
      </c>
      <c r="E40" s="46">
        <v>20</v>
      </c>
      <c r="F40" s="325">
        <f>HLOOKUP($F$12&amp;"_"&amp;$F$15&amp;"_"&amp;$F$16,Richtwerte!$E$12:$BL$76,8+E40,)</f>
        <v>1.5532121212121215</v>
      </c>
    </row>
    <row r="41" spans="1:6" ht="14.25">
      <c r="A41" s="18" t="s">
        <v>161</v>
      </c>
      <c r="B41" s="145">
        <v>0.6755636440715252</v>
      </c>
      <c r="C41" s="146">
        <v>2.6</v>
      </c>
      <c r="D41" s="133" t="s">
        <v>41</v>
      </c>
      <c r="E41" s="46">
        <v>21</v>
      </c>
      <c r="F41" s="325">
        <f>B41*C41</f>
        <v>1.7564654745859658</v>
      </c>
    </row>
    <row r="42" spans="1:6" ht="14.25">
      <c r="A42" s="18" t="s">
        <v>43</v>
      </c>
      <c r="B42" s="147">
        <v>10.7</v>
      </c>
      <c r="C42" s="148">
        <v>0.17</v>
      </c>
      <c r="D42" s="133" t="s">
        <v>41</v>
      </c>
      <c r="E42" s="46">
        <v>22</v>
      </c>
      <c r="F42" s="325">
        <f>B42*C42</f>
        <v>1.819</v>
      </c>
    </row>
    <row r="43" spans="1:6" ht="14.25">
      <c r="A43" s="18" t="s">
        <v>44</v>
      </c>
      <c r="B43" s="140"/>
      <c r="C43" s="140"/>
      <c r="D43" s="133" t="s">
        <v>41</v>
      </c>
      <c r="E43" s="46">
        <v>23</v>
      </c>
      <c r="F43" s="325">
        <f>HLOOKUP($F$12&amp;"_"&amp;$F$15&amp;"_"&amp;$F$16,Richtwerte!$E$12:$BL$76,8+E43,)</f>
        <v>8.736934876586362</v>
      </c>
    </row>
    <row r="44" spans="1:6" ht="14.25">
      <c r="A44" s="18" t="s">
        <v>45</v>
      </c>
      <c r="B44" s="140"/>
      <c r="C44" s="140"/>
      <c r="D44" s="133" t="s">
        <v>41</v>
      </c>
      <c r="E44" s="46">
        <v>24</v>
      </c>
      <c r="F44" s="325">
        <f>HLOOKUP($F$12&amp;"_"&amp;$F$15&amp;"_"&amp;$F$16,Richtwerte!$E$12:$BL$76,8+E44,)</f>
        <v>3.8546748106060607</v>
      </c>
    </row>
    <row r="45" spans="1:6" ht="14.25">
      <c r="A45" s="230" t="s">
        <v>23</v>
      </c>
      <c r="B45" s="149">
        <f>F95</f>
        <v>6.838675981647042</v>
      </c>
      <c r="C45" s="150">
        <f>F96</f>
        <v>0.22063700058199723</v>
      </c>
      <c r="D45" s="133" t="s">
        <v>41</v>
      </c>
      <c r="E45" s="46">
        <v>25</v>
      </c>
      <c r="F45" s="325">
        <f>HLOOKUP($F$12&amp;"_"&amp;$F$15&amp;"_"&amp;$F$16,Richtwerte!$E$12:$BL$76,8+E45,)</f>
        <v>67.41752894973732</v>
      </c>
    </row>
    <row r="46" spans="1:6" ht="15">
      <c r="A46" s="231" t="s">
        <v>24</v>
      </c>
      <c r="B46" s="151"/>
      <c r="C46" s="151"/>
      <c r="D46" s="139" t="s">
        <v>41</v>
      </c>
      <c r="E46" s="96">
        <v>26</v>
      </c>
      <c r="F46" s="326">
        <f>SUM(F37:F45)</f>
        <v>116.31406623272784</v>
      </c>
    </row>
    <row r="47" spans="1:6" ht="14.25">
      <c r="A47" s="233" t="s">
        <v>25</v>
      </c>
      <c r="B47" s="152"/>
      <c r="C47" s="152"/>
      <c r="D47" s="133" t="s">
        <v>41</v>
      </c>
      <c r="E47" s="46">
        <v>27</v>
      </c>
      <c r="F47" s="325">
        <f>HLOOKUP($F$12&amp;"_"&amp;$F$15&amp;"_"&amp;$F$16,Richtwerte!$E$12:$BL$76,8+E47,)</f>
        <v>109.66965891865993</v>
      </c>
    </row>
    <row r="48" spans="1:6" ht="14.25">
      <c r="A48" s="233" t="s">
        <v>26</v>
      </c>
      <c r="B48" s="152"/>
      <c r="C48" s="152"/>
      <c r="D48" s="133" t="s">
        <v>41</v>
      </c>
      <c r="E48" s="46">
        <v>28</v>
      </c>
      <c r="F48" s="218">
        <f>HLOOKUP($F$12&amp;"_"&amp;$F$15&amp;"_"&amp;$F$16,Richtwerte!$E$12:$BL$76,8+E48,)</f>
        <v>10.081061322258146</v>
      </c>
    </row>
    <row r="49" spans="1:6" ht="14.25">
      <c r="A49" s="233" t="s">
        <v>27</v>
      </c>
      <c r="B49" s="153">
        <v>10.5</v>
      </c>
      <c r="C49" s="154">
        <v>0.95</v>
      </c>
      <c r="D49" s="133" t="s">
        <v>41</v>
      </c>
      <c r="E49" s="46">
        <v>29</v>
      </c>
      <c r="F49" s="218">
        <f>B49*C49</f>
        <v>9.975</v>
      </c>
    </row>
    <row r="50" spans="1:6" ht="14.25">
      <c r="A50" s="233" t="s">
        <v>28</v>
      </c>
      <c r="B50" s="152"/>
      <c r="C50" s="152"/>
      <c r="D50" s="133" t="s">
        <v>41</v>
      </c>
      <c r="E50" s="46">
        <v>30</v>
      </c>
      <c r="F50" s="218">
        <f>HLOOKUP($F$12&amp;"_"&amp;$F$15&amp;"_"&amp;$F$16,Richtwerte!$E$12:$BL$76,8+E50,)</f>
        <v>8.94286210889807</v>
      </c>
    </row>
    <row r="51" spans="1:6" ht="14.25">
      <c r="A51" s="233" t="s">
        <v>164</v>
      </c>
      <c r="B51" s="152"/>
      <c r="C51" s="152"/>
      <c r="D51" s="155" t="s">
        <v>165</v>
      </c>
      <c r="E51" s="46">
        <v>31</v>
      </c>
      <c r="F51" s="218">
        <f>HLOOKUP($F$12&amp;"_"&amp;$F$15&amp;"_"&amp;$F$16,Richtwerte!$E$12:$BL$76,8+E51,)</f>
        <v>7.929931484613055</v>
      </c>
    </row>
    <row r="52" spans="1:6" ht="14.25">
      <c r="A52" s="233" t="s">
        <v>29</v>
      </c>
      <c r="B52" s="371">
        <v>8.43</v>
      </c>
      <c r="C52" s="353"/>
      <c r="D52" s="133" t="s">
        <v>41</v>
      </c>
      <c r="E52" s="46">
        <v>32</v>
      </c>
      <c r="F52" s="218">
        <f>B52*1.55*F51</f>
        <v>103.61644974369648</v>
      </c>
    </row>
    <row r="53" spans="1:6" ht="14.25">
      <c r="A53" s="233" t="s">
        <v>166</v>
      </c>
      <c r="B53" s="152"/>
      <c r="C53" s="156">
        <v>0.1</v>
      </c>
      <c r="D53" s="133" t="s">
        <v>41</v>
      </c>
      <c r="E53" s="46">
        <v>33</v>
      </c>
      <c r="F53" s="218">
        <f>F52*C53</f>
        <v>10.361644974369648</v>
      </c>
    </row>
    <row r="54" spans="1:6" ht="15">
      <c r="A54" s="231" t="s">
        <v>146</v>
      </c>
      <c r="B54" s="151"/>
      <c r="C54" s="151"/>
      <c r="D54" s="157"/>
      <c r="E54" s="96">
        <v>34</v>
      </c>
      <c r="F54" s="232">
        <f>F48+F49+F50+F52+F53</f>
        <v>142.97701814922235</v>
      </c>
    </row>
    <row r="55" spans="1:6" ht="14.25">
      <c r="A55" s="233" t="s">
        <v>163</v>
      </c>
      <c r="B55" s="152"/>
      <c r="C55" s="152"/>
      <c r="D55" s="133" t="s">
        <v>41</v>
      </c>
      <c r="E55" s="46">
        <v>35</v>
      </c>
      <c r="F55" s="218">
        <f>HLOOKUP($F$12&amp;"_"&amp;$F$15&amp;"_"&amp;$F$16,Richtwerte!$E$12:$BL$76,8+E55,)</f>
        <v>182.17338771206136</v>
      </c>
    </row>
    <row r="56" spans="1:6" ht="14.25">
      <c r="A56" s="234" t="s">
        <v>32</v>
      </c>
      <c r="B56" s="158"/>
      <c r="C56" s="158"/>
      <c r="D56" s="133" t="s">
        <v>41</v>
      </c>
      <c r="E56" s="46">
        <v>36</v>
      </c>
      <c r="F56" s="218">
        <f>HLOOKUP($F$12&amp;"_"&amp;$F$15&amp;"_"&amp;$F$16,Richtwerte!$E$12:$BL$76,8+E56,)</f>
        <v>4.1681513251710784</v>
      </c>
    </row>
    <row r="57" spans="1:6" ht="14.25">
      <c r="A57" s="234" t="s">
        <v>33</v>
      </c>
      <c r="B57" s="158"/>
      <c r="C57" s="158"/>
      <c r="D57" s="133" t="s">
        <v>41</v>
      </c>
      <c r="E57" s="46">
        <v>37</v>
      </c>
      <c r="F57" s="218">
        <f>HLOOKUP($F$12&amp;"_"&amp;$F$15&amp;"_"&amp;$F$16,Richtwerte!$E$12:$BL$76,8+E57,)</f>
        <v>13.978236134953463</v>
      </c>
    </row>
    <row r="58" spans="1:6" ht="15">
      <c r="A58" s="231" t="s">
        <v>34</v>
      </c>
      <c r="B58" s="151"/>
      <c r="C58" s="151"/>
      <c r="D58" s="157"/>
      <c r="E58" s="96">
        <v>38</v>
      </c>
      <c r="F58" s="232">
        <f>HLOOKUP($F$12&amp;"_"&amp;$F$15&amp;"_"&amp;$F$16,Richtwerte!$E$12:$BL$76,8+E58,)</f>
        <v>18.14638746012454</v>
      </c>
    </row>
    <row r="59" spans="1:6" ht="14.25">
      <c r="A59" s="233" t="s">
        <v>49</v>
      </c>
      <c r="B59" s="152"/>
      <c r="C59" s="152"/>
      <c r="D59" s="133" t="s">
        <v>41</v>
      </c>
      <c r="E59" s="46">
        <v>39</v>
      </c>
      <c r="F59" s="218">
        <f>HLOOKUP($F$12&amp;"_"&amp;$F$15&amp;"_"&amp;$F$16,Richtwerte!$E$12:$BL$76,8+E59,)</f>
        <v>517.8012116365597</v>
      </c>
    </row>
    <row r="60" spans="1:6" ht="14.25">
      <c r="A60" s="233" t="s">
        <v>50</v>
      </c>
      <c r="B60" s="152"/>
      <c r="C60" s="152"/>
      <c r="D60" s="133" t="s">
        <v>41</v>
      </c>
      <c r="E60" s="46">
        <v>40</v>
      </c>
      <c r="F60" s="218">
        <f>HLOOKUP($F$12&amp;"_"&amp;$F$15&amp;"_"&amp;$F$16,Richtwerte!$E$12:$BL$76,8+E60,)</f>
        <v>10.61701929921836</v>
      </c>
    </row>
    <row r="61" spans="1:6" ht="14.25">
      <c r="A61" s="234" t="s">
        <v>33</v>
      </c>
      <c r="B61" s="158"/>
      <c r="C61" s="158"/>
      <c r="D61" s="133" t="s">
        <v>41</v>
      </c>
      <c r="E61" s="46">
        <v>41</v>
      </c>
      <c r="F61" s="218">
        <f>HLOOKUP($F$12&amp;"_"&amp;$F$15&amp;"_"&amp;$F$16,Richtwerte!$E$12:$BL$76,8+E61,)</f>
        <v>28.7382419267556</v>
      </c>
    </row>
    <row r="62" spans="1:6" ht="15">
      <c r="A62" s="231" t="s">
        <v>35</v>
      </c>
      <c r="B62" s="151"/>
      <c r="C62" s="151"/>
      <c r="D62" s="139" t="s">
        <v>41</v>
      </c>
      <c r="E62" s="96">
        <v>42</v>
      </c>
      <c r="F62" s="232">
        <f>HLOOKUP($F$12&amp;"_"&amp;$F$15&amp;"_"&amp;$F$16,Richtwerte!$E$12:$BL$76,8+E62,)</f>
        <v>39.35526122597396</v>
      </c>
    </row>
    <row r="63" spans="1:6" ht="15">
      <c r="A63" s="235" t="s">
        <v>36</v>
      </c>
      <c r="B63" s="159"/>
      <c r="C63" s="159"/>
      <c r="D63" s="139" t="s">
        <v>41</v>
      </c>
      <c r="E63" s="96">
        <v>43</v>
      </c>
      <c r="F63" s="232">
        <f>HLOOKUP($F$12&amp;"_"&amp;$F$15&amp;"_"&amp;$F$16,Richtwerte!$E$12:$BL$76,8+E63,)</f>
        <v>3.9510324375266372</v>
      </c>
    </row>
    <row r="64" spans="1:6" ht="14.25">
      <c r="A64" s="236" t="s">
        <v>47</v>
      </c>
      <c r="B64" s="160"/>
      <c r="C64" s="160"/>
      <c r="D64" s="133" t="s">
        <v>41</v>
      </c>
      <c r="E64" s="46">
        <v>44</v>
      </c>
      <c r="F64" s="218">
        <f>HLOOKUP($F$12&amp;"_"&amp;$F$15&amp;"_"&amp;$F$16,Richtwerte!$E$12:$BL$76,8+E64,)</f>
        <v>726.1045469782946</v>
      </c>
    </row>
    <row r="65" spans="1:6" ht="14.25">
      <c r="A65" s="237" t="s">
        <v>37</v>
      </c>
      <c r="B65" s="161"/>
      <c r="C65" s="161"/>
      <c r="D65" s="133" t="s">
        <v>41</v>
      </c>
      <c r="E65" s="46">
        <v>45</v>
      </c>
      <c r="F65" s="218">
        <f>HLOOKUP($F$12&amp;"_"&amp;$F$15&amp;"_"&amp;$F$16,Richtwerte!$E$12:$BL$76,8+E65,)</f>
        <v>404.8221291336405</v>
      </c>
    </row>
    <row r="66" spans="1:6" ht="14.25">
      <c r="A66" s="237" t="s">
        <v>38</v>
      </c>
      <c r="B66" s="161"/>
      <c r="C66" s="161"/>
      <c r="D66" s="133" t="s">
        <v>41</v>
      </c>
      <c r="E66" s="46">
        <v>46</v>
      </c>
      <c r="F66" s="218">
        <f>HLOOKUP($F$12&amp;"_"&amp;$F$15&amp;"_"&amp;$F$16,Richtwerte!$E$12:$BL$76,8+E66,)</f>
        <v>259.69504924242426</v>
      </c>
    </row>
    <row r="67" spans="1:6" ht="14.25">
      <c r="A67" s="237" t="s">
        <v>39</v>
      </c>
      <c r="B67" s="161"/>
      <c r="C67" s="161"/>
      <c r="D67" s="133" t="s">
        <v>41</v>
      </c>
      <c r="E67" s="46">
        <v>47</v>
      </c>
      <c r="F67" s="218">
        <f>HLOOKUP($F$12&amp;"_"&amp;$F$15&amp;"_"&amp;$F$16,Richtwerte!$E$12:$BL$76,8+E67,)</f>
        <v>61.587368602229894</v>
      </c>
    </row>
    <row r="68" spans="1:6" ht="15.75">
      <c r="A68" s="238" t="s">
        <v>40</v>
      </c>
      <c r="B68" s="162"/>
      <c r="C68" s="162"/>
      <c r="D68" s="139" t="s">
        <v>41</v>
      </c>
      <c r="E68" s="96">
        <v>48</v>
      </c>
      <c r="F68" s="330">
        <f>F46+F54+F58+F62+F63</f>
        <v>320.7437655055753</v>
      </c>
    </row>
    <row r="69" spans="1:6" ht="16.5" thickBot="1">
      <c r="A69" s="239"/>
      <c r="B69" s="240"/>
      <c r="C69" s="240"/>
      <c r="D69" s="241" t="s">
        <v>133</v>
      </c>
      <c r="E69" s="242">
        <v>49</v>
      </c>
      <c r="F69" s="330">
        <f>F68/((Dateneingabe!$G$7+Dateneingabe!$G$11)/(Dateneingabe!$G$19/0.17))</f>
        <v>1591.8394288054478</v>
      </c>
    </row>
    <row r="70" spans="1:6" ht="18">
      <c r="A70" s="243" t="s">
        <v>147</v>
      </c>
      <c r="B70" s="244"/>
      <c r="C70" s="244"/>
      <c r="D70" s="245"/>
      <c r="E70" s="246">
        <v>50</v>
      </c>
      <c r="F70" s="319"/>
    </row>
    <row r="71" spans="1:6" ht="15.75">
      <c r="A71" s="247" t="s">
        <v>148</v>
      </c>
      <c r="B71" s="163"/>
      <c r="C71" s="163"/>
      <c r="D71" s="164" t="s">
        <v>41</v>
      </c>
      <c r="E71" s="113">
        <v>51</v>
      </c>
      <c r="F71" s="320">
        <f>F34-F68</f>
        <v>-104.88625590557535</v>
      </c>
    </row>
    <row r="72" spans="1:6" ht="15.75">
      <c r="A72" s="248"/>
      <c r="B72" s="165"/>
      <c r="C72" s="166"/>
      <c r="D72" s="167" t="s">
        <v>133</v>
      </c>
      <c r="E72" s="112">
        <v>52</v>
      </c>
      <c r="F72" s="327">
        <f>F35-F69</f>
        <v>-520.5466033832258</v>
      </c>
    </row>
    <row r="73" spans="1:6" s="106" customFormat="1" ht="15.75">
      <c r="A73" s="107" t="s">
        <v>150</v>
      </c>
      <c r="B73" s="168"/>
      <c r="C73" s="290">
        <f>Dateneingabe!G43</f>
        <v>76</v>
      </c>
      <c r="D73" s="133" t="s">
        <v>41</v>
      </c>
      <c r="E73" s="104">
        <v>53</v>
      </c>
      <c r="F73" s="321">
        <f>(C73*Dateneingabe!G42)/(Dateneingabe!$G$19/0.17)</f>
        <v>15.313432835820896</v>
      </c>
    </row>
    <row r="74" spans="1:6" s="106" customFormat="1" ht="15.75">
      <c r="A74" s="249" t="s">
        <v>149</v>
      </c>
      <c r="B74" s="169"/>
      <c r="C74" s="291">
        <f>Dateneingabe!G47</f>
        <v>0</v>
      </c>
      <c r="D74" s="133" t="s">
        <v>41</v>
      </c>
      <c r="E74" s="104">
        <v>54</v>
      </c>
      <c r="F74" s="321">
        <f>C74*Dateneingabe!G46/(Dateneingabe!$G$19/0.17)</f>
        <v>0</v>
      </c>
    </row>
    <row r="75" spans="1:6" s="106" customFormat="1" ht="15.75">
      <c r="A75" s="250" t="s">
        <v>135</v>
      </c>
      <c r="B75" s="170"/>
      <c r="C75" s="291">
        <f>Dateneingabe!G51</f>
        <v>55</v>
      </c>
      <c r="D75" s="133" t="s">
        <v>41</v>
      </c>
      <c r="E75" s="104">
        <v>55</v>
      </c>
      <c r="F75" s="321">
        <f>C75*Dateneingabe!G50/(Dateneingabe!$G$19/0.17)</f>
        <v>11.082089552238806</v>
      </c>
    </row>
    <row r="76" spans="1:6" ht="15.75">
      <c r="A76" s="109" t="s">
        <v>151</v>
      </c>
      <c r="B76" s="171"/>
      <c r="C76" s="172">
        <f>Dateneingabe!G54</f>
        <v>0</v>
      </c>
      <c r="D76" s="173" t="s">
        <v>41</v>
      </c>
      <c r="E76" s="115">
        <v>57</v>
      </c>
      <c r="F76" s="322">
        <f>F64*C76</f>
        <v>0</v>
      </c>
    </row>
    <row r="77" spans="1:6" ht="15.75">
      <c r="A77" s="110" t="s">
        <v>152</v>
      </c>
      <c r="B77" s="174"/>
      <c r="C77" s="174"/>
      <c r="D77" s="175" t="s">
        <v>41</v>
      </c>
      <c r="E77" s="114">
        <v>58</v>
      </c>
      <c r="F77" s="327">
        <f>F71+F73+F74+F75-F76</f>
        <v>-78.49073351751565</v>
      </c>
    </row>
    <row r="78" spans="1:6" ht="15.75">
      <c r="A78" s="251" t="s">
        <v>153</v>
      </c>
      <c r="B78" s="176"/>
      <c r="C78" s="177"/>
      <c r="D78" s="167" t="s">
        <v>133</v>
      </c>
      <c r="E78" s="112">
        <v>59</v>
      </c>
      <c r="F78" s="327">
        <f>F72+((F73+F74+F75)/((Dateneingabe!$G$7+Dateneingabe!$G$11)/(Dateneingabe!$G$19/0.17)))-F76</f>
        <v>-389.54660338322583</v>
      </c>
    </row>
    <row r="79" spans="1:6" ht="15.75">
      <c r="A79" s="111" t="s">
        <v>154</v>
      </c>
      <c r="B79" s="178"/>
      <c r="C79" s="179"/>
      <c r="D79" s="173" t="s">
        <v>41</v>
      </c>
      <c r="E79" s="115">
        <v>60</v>
      </c>
      <c r="F79" s="322">
        <f>F34-F46-F48-F49</f>
        <v>79.48738204501397</v>
      </c>
    </row>
    <row r="80" spans="1:6" ht="16.5" thickBot="1">
      <c r="A80" s="252"/>
      <c r="B80" s="253"/>
      <c r="C80" s="253"/>
      <c r="D80" s="254" t="s">
        <v>133</v>
      </c>
      <c r="E80" s="255">
        <v>61</v>
      </c>
      <c r="F80" s="323">
        <f>F79/((Dateneingabe!$G$7+Dateneingabe!$G$11)/(Dateneingabe!$G$19/0.17))</f>
        <v>394.49293311229155</v>
      </c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  <row r="92" ht="12.75">
      <c r="E92" s="24"/>
    </row>
    <row r="93" ht="12.75">
      <c r="E93" s="24"/>
    </row>
    <row r="94" ht="12.75">
      <c r="E94" s="24"/>
    </row>
    <row r="95" spans="5:6" ht="12.75" hidden="1">
      <c r="E95" s="24">
        <v>76</v>
      </c>
      <c r="F95" s="324">
        <f>HLOOKUP($F$12&amp;"_"&amp;$F$15&amp;"_"&amp;$F$16,Richtwerte!$E$12:$BL$76,8+E70,)</f>
        <v>6.838675981647042</v>
      </c>
    </row>
    <row r="96" spans="5:6" ht="12.75" hidden="1">
      <c r="E96" s="24">
        <v>77</v>
      </c>
      <c r="F96" s="324">
        <f>HLOOKUP($F$12&amp;"_"&amp;$F$15&amp;"_"&amp;$F$16,Richtwerte!$E$12:$BL$76,8+E71,)</f>
        <v>0.22063700058199723</v>
      </c>
    </row>
    <row r="97" ht="12.75">
      <c r="E97" s="24"/>
    </row>
    <row r="98" ht="12.75">
      <c r="E98" s="24"/>
    </row>
    <row r="99" ht="12.75">
      <c r="E99" s="24"/>
    </row>
    <row r="100" ht="12.75">
      <c r="E100" s="24"/>
    </row>
    <row r="101" ht="12.75">
      <c r="E101" s="24"/>
    </row>
    <row r="102" ht="12.75">
      <c r="E102" s="24"/>
    </row>
    <row r="103" ht="12.75">
      <c r="E103" s="24"/>
    </row>
    <row r="104" ht="12.75">
      <c r="E104" s="24"/>
    </row>
    <row r="105" ht="12.75">
      <c r="E105" s="24"/>
    </row>
  </sheetData>
  <sheetProtection password="D98F" sheet="1" objects="1" scenarios="1"/>
  <mergeCells count="5">
    <mergeCell ref="B52:C52"/>
    <mergeCell ref="A3:H3"/>
    <mergeCell ref="H5:I5"/>
    <mergeCell ref="A5:A6"/>
    <mergeCell ref="D5:D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C12:EK76"/>
  <sheetViews>
    <sheetView zoomScale="75" zoomScaleNormal="75" workbookViewId="0" topLeftCell="A1">
      <selection activeCell="E12" sqref="E12"/>
    </sheetView>
  </sheetViews>
  <sheetFormatPr defaultColWidth="11.421875" defaultRowHeight="12.75"/>
  <cols>
    <col min="1" max="1" width="5.140625" style="0" customWidth="1"/>
    <col min="2" max="2" width="7.00390625" style="0" customWidth="1"/>
    <col min="3" max="3" width="46.7109375" style="0" customWidth="1"/>
    <col min="4" max="4" width="11.00390625" style="0" customWidth="1"/>
    <col min="5" max="5" width="17.140625" style="0" customWidth="1"/>
  </cols>
  <sheetData>
    <row r="12" spans="5:64" ht="12.75">
      <c r="E12" t="str">
        <f>E16&amp;"_"&amp;E17&amp;"_"&amp;E18</f>
        <v>30_22_8</v>
      </c>
      <c r="F12" t="str">
        <f aca="true" t="shared" si="0" ref="F12:BL12">F16&amp;"_"&amp;F17&amp;"_"&amp;F18</f>
        <v>30_22_9</v>
      </c>
      <c r="G12" t="str">
        <f t="shared" si="0"/>
        <v>30_22_10</v>
      </c>
      <c r="H12" t="str">
        <f t="shared" si="0"/>
        <v>30_22_11</v>
      </c>
      <c r="I12" t="str">
        <f t="shared" si="0"/>
        <v>30_24_8</v>
      </c>
      <c r="J12" t="str">
        <f t="shared" si="0"/>
        <v>30_24_9</v>
      </c>
      <c r="K12" t="str">
        <f t="shared" si="0"/>
        <v>30_24_10</v>
      </c>
      <c r="L12" t="str">
        <f t="shared" si="0"/>
        <v>30_24_11</v>
      </c>
      <c r="M12" t="str">
        <f t="shared" si="0"/>
        <v>30_26_8</v>
      </c>
      <c r="N12" t="str">
        <f t="shared" si="0"/>
        <v>30_26_9</v>
      </c>
      <c r="O12" t="str">
        <f t="shared" si="0"/>
        <v>30_26_10</v>
      </c>
      <c r="P12" t="str">
        <f t="shared" si="0"/>
        <v>30_26_11</v>
      </c>
      <c r="Q12" t="str">
        <f t="shared" si="0"/>
        <v>30_28_8</v>
      </c>
      <c r="R12" t="str">
        <f t="shared" si="0"/>
        <v>30_28_9</v>
      </c>
      <c r="S12" t="str">
        <f t="shared" si="0"/>
        <v>30_28_10</v>
      </c>
      <c r="T12" t="str">
        <f t="shared" si="0"/>
        <v>30_28_11</v>
      </c>
      <c r="U12" t="str">
        <f t="shared" si="0"/>
        <v>30_30_8</v>
      </c>
      <c r="V12" t="str">
        <f t="shared" si="0"/>
        <v>30_30_9</v>
      </c>
      <c r="W12" t="str">
        <f t="shared" si="0"/>
        <v>30_30_10</v>
      </c>
      <c r="X12" t="str">
        <f t="shared" si="0"/>
        <v>30_30_11</v>
      </c>
      <c r="Y12" t="str">
        <f t="shared" si="0"/>
        <v>35_22_8</v>
      </c>
      <c r="Z12" t="str">
        <f t="shared" si="0"/>
        <v>35_22_9</v>
      </c>
      <c r="AA12" t="str">
        <f t="shared" si="0"/>
        <v>35_22_10</v>
      </c>
      <c r="AB12" t="str">
        <f t="shared" si="0"/>
        <v>35_22_11</v>
      </c>
      <c r="AC12" t="str">
        <f t="shared" si="0"/>
        <v>35_24_8</v>
      </c>
      <c r="AD12" t="str">
        <f t="shared" si="0"/>
        <v>35_24_9</v>
      </c>
      <c r="AE12" t="str">
        <f t="shared" si="0"/>
        <v>35_24_10</v>
      </c>
      <c r="AF12" t="str">
        <f t="shared" si="0"/>
        <v>35_24_11</v>
      </c>
      <c r="AG12" t="str">
        <f t="shared" si="0"/>
        <v>35_26_8</v>
      </c>
      <c r="AH12" t="str">
        <f t="shared" si="0"/>
        <v>35_26_9</v>
      </c>
      <c r="AI12" t="str">
        <f t="shared" si="0"/>
        <v>35_26_10</v>
      </c>
      <c r="AJ12" t="str">
        <f t="shared" si="0"/>
        <v>35_26_11</v>
      </c>
      <c r="AK12" t="str">
        <f t="shared" si="0"/>
        <v>35_28_8</v>
      </c>
      <c r="AL12" t="str">
        <f t="shared" si="0"/>
        <v>35_28_9</v>
      </c>
      <c r="AM12" t="str">
        <f t="shared" si="0"/>
        <v>35_28_10</v>
      </c>
      <c r="AN12" t="str">
        <f t="shared" si="0"/>
        <v>35_28_11</v>
      </c>
      <c r="AO12" t="str">
        <f t="shared" si="0"/>
        <v>35_30_8</v>
      </c>
      <c r="AP12" t="str">
        <f t="shared" si="0"/>
        <v>35_30_9</v>
      </c>
      <c r="AQ12" t="str">
        <f t="shared" si="0"/>
        <v>35_30_10</v>
      </c>
      <c r="AR12" t="str">
        <f t="shared" si="0"/>
        <v>35_30_11</v>
      </c>
      <c r="AS12" t="str">
        <f t="shared" si="0"/>
        <v>40_22_8</v>
      </c>
      <c r="AT12" t="str">
        <f t="shared" si="0"/>
        <v>40_22_9</v>
      </c>
      <c r="AU12" t="str">
        <f t="shared" si="0"/>
        <v>40_22_10</v>
      </c>
      <c r="AV12" t="str">
        <f t="shared" si="0"/>
        <v>40_22_11</v>
      </c>
      <c r="AW12" t="str">
        <f t="shared" si="0"/>
        <v>40_24_8</v>
      </c>
      <c r="AX12" t="str">
        <f t="shared" si="0"/>
        <v>40_24_9</v>
      </c>
      <c r="AY12" t="str">
        <f t="shared" si="0"/>
        <v>40_24_10</v>
      </c>
      <c r="AZ12" t="str">
        <f t="shared" si="0"/>
        <v>40_24_11</v>
      </c>
      <c r="BA12" t="str">
        <f t="shared" si="0"/>
        <v>40_26_8</v>
      </c>
      <c r="BB12" t="str">
        <f t="shared" si="0"/>
        <v>40_26_9</v>
      </c>
      <c r="BC12" t="str">
        <f t="shared" si="0"/>
        <v>40_26_10</v>
      </c>
      <c r="BD12" t="str">
        <f t="shared" si="0"/>
        <v>40_26_11</v>
      </c>
      <c r="BE12" t="str">
        <f t="shared" si="0"/>
        <v>40_28_8</v>
      </c>
      <c r="BF12" t="str">
        <f t="shared" si="0"/>
        <v>40_28_9</v>
      </c>
      <c r="BG12" t="str">
        <f t="shared" si="0"/>
        <v>40_28_10</v>
      </c>
      <c r="BH12" t="str">
        <f t="shared" si="0"/>
        <v>40_28_11</v>
      </c>
      <c r="BI12" t="str">
        <f t="shared" si="0"/>
        <v>40_30_8</v>
      </c>
      <c r="BJ12" t="str">
        <f t="shared" si="0"/>
        <v>40_30_9</v>
      </c>
      <c r="BK12" t="str">
        <f t="shared" si="0"/>
        <v>40_30_10</v>
      </c>
      <c r="BL12" t="str">
        <f t="shared" si="0"/>
        <v>40_30_11</v>
      </c>
    </row>
    <row r="14" spans="3:141" ht="12.75">
      <c r="C14" t="s">
        <v>8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  <c r="X14" s="7">
        <v>20</v>
      </c>
      <c r="Y14" s="7">
        <v>21</v>
      </c>
      <c r="Z14" s="7">
        <v>22</v>
      </c>
      <c r="AA14" s="7">
        <v>23</v>
      </c>
      <c r="AB14" s="7">
        <v>24</v>
      </c>
      <c r="AC14" s="7">
        <v>25</v>
      </c>
      <c r="AD14" s="7">
        <v>26</v>
      </c>
      <c r="AE14" s="7">
        <v>27</v>
      </c>
      <c r="AF14" s="7">
        <v>28</v>
      </c>
      <c r="AG14" s="7">
        <v>29</v>
      </c>
      <c r="AH14" s="7">
        <v>30</v>
      </c>
      <c r="AI14" s="7">
        <v>31</v>
      </c>
      <c r="AJ14" s="7">
        <v>32</v>
      </c>
      <c r="AK14" s="7">
        <v>33</v>
      </c>
      <c r="AL14" s="7">
        <v>34</v>
      </c>
      <c r="AM14" s="7">
        <v>35</v>
      </c>
      <c r="AN14" s="7">
        <v>36</v>
      </c>
      <c r="AO14" s="7">
        <v>37</v>
      </c>
      <c r="AP14" s="7">
        <v>38</v>
      </c>
      <c r="AQ14" s="7">
        <v>39</v>
      </c>
      <c r="AR14" s="7">
        <v>40</v>
      </c>
      <c r="AS14" s="7">
        <v>41</v>
      </c>
      <c r="AT14" s="7">
        <v>42</v>
      </c>
      <c r="AU14" s="7">
        <v>43</v>
      </c>
      <c r="AV14" s="7">
        <v>44</v>
      </c>
      <c r="AW14" s="7">
        <v>45</v>
      </c>
      <c r="AX14" s="7">
        <v>46</v>
      </c>
      <c r="AY14" s="7">
        <v>47</v>
      </c>
      <c r="AZ14" s="7">
        <v>48</v>
      </c>
      <c r="BA14" s="7">
        <v>49</v>
      </c>
      <c r="BB14" s="7">
        <v>50</v>
      </c>
      <c r="BC14" s="7">
        <v>51</v>
      </c>
      <c r="BD14" s="7">
        <v>52</v>
      </c>
      <c r="BE14" s="7">
        <v>53</v>
      </c>
      <c r="BF14" s="7">
        <v>54</v>
      </c>
      <c r="BG14" s="7">
        <v>55</v>
      </c>
      <c r="BH14" s="7">
        <v>56</v>
      </c>
      <c r="BI14" s="7">
        <v>57</v>
      </c>
      <c r="BJ14" s="7">
        <v>58</v>
      </c>
      <c r="BK14" s="7">
        <v>59</v>
      </c>
      <c r="BL14" s="7">
        <v>60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5"/>
      <c r="EJ14" s="45"/>
      <c r="EK14" s="45"/>
    </row>
    <row r="15" spans="3:141" ht="12.75">
      <c r="C15" s="1" t="s">
        <v>0</v>
      </c>
      <c r="D15" s="2" t="s">
        <v>1</v>
      </c>
      <c r="F15" s="6"/>
      <c r="G15" s="6"/>
      <c r="H15" s="6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</row>
    <row r="16" spans="3:141" ht="12.75">
      <c r="C16" t="s">
        <v>3</v>
      </c>
      <c r="D16" t="s">
        <v>2</v>
      </c>
      <c r="E16" s="53">
        <v>30</v>
      </c>
      <c r="F16" s="54">
        <v>30</v>
      </c>
      <c r="G16" s="54">
        <v>30</v>
      </c>
      <c r="H16" s="54">
        <v>30</v>
      </c>
      <c r="I16" s="54">
        <v>30</v>
      </c>
      <c r="J16" s="54">
        <v>30</v>
      </c>
      <c r="K16" s="54">
        <v>30</v>
      </c>
      <c r="L16" s="54">
        <v>30</v>
      </c>
      <c r="M16" s="54">
        <v>30</v>
      </c>
      <c r="N16" s="54">
        <v>30</v>
      </c>
      <c r="O16" s="54">
        <v>30</v>
      </c>
      <c r="P16" s="54">
        <v>30</v>
      </c>
      <c r="Q16" s="54">
        <v>30</v>
      </c>
      <c r="R16" s="54">
        <v>30</v>
      </c>
      <c r="S16" s="54">
        <v>30</v>
      </c>
      <c r="T16" s="54">
        <v>30</v>
      </c>
      <c r="U16" s="54">
        <v>30</v>
      </c>
      <c r="V16" s="54">
        <v>30</v>
      </c>
      <c r="W16" s="54">
        <v>30</v>
      </c>
      <c r="X16" s="54">
        <v>30</v>
      </c>
      <c r="Y16" s="54">
        <v>35</v>
      </c>
      <c r="Z16" s="54">
        <v>35</v>
      </c>
      <c r="AA16" s="54">
        <v>35</v>
      </c>
      <c r="AB16" s="54">
        <v>35</v>
      </c>
      <c r="AC16" s="54">
        <v>35</v>
      </c>
      <c r="AD16" s="54">
        <v>35</v>
      </c>
      <c r="AE16" s="54">
        <v>35</v>
      </c>
      <c r="AF16" s="54">
        <v>35</v>
      </c>
      <c r="AG16" s="54">
        <v>35</v>
      </c>
      <c r="AH16" s="54">
        <v>35</v>
      </c>
      <c r="AI16" s="54">
        <v>35</v>
      </c>
      <c r="AJ16" s="54">
        <v>35</v>
      </c>
      <c r="AK16" s="54">
        <v>35</v>
      </c>
      <c r="AL16" s="54">
        <v>35</v>
      </c>
      <c r="AM16" s="54">
        <v>35</v>
      </c>
      <c r="AN16" s="54">
        <v>35</v>
      </c>
      <c r="AO16" s="54">
        <v>35</v>
      </c>
      <c r="AP16" s="54">
        <v>35</v>
      </c>
      <c r="AQ16" s="54">
        <v>35</v>
      </c>
      <c r="AR16" s="54">
        <v>35</v>
      </c>
      <c r="AS16" s="54">
        <v>40</v>
      </c>
      <c r="AT16" s="54">
        <v>40</v>
      </c>
      <c r="AU16" s="54">
        <v>40</v>
      </c>
      <c r="AV16" s="54">
        <v>40</v>
      </c>
      <c r="AW16" s="54">
        <v>40</v>
      </c>
      <c r="AX16" s="54">
        <v>40</v>
      </c>
      <c r="AY16" s="54">
        <v>40</v>
      </c>
      <c r="AZ16" s="54">
        <v>40</v>
      </c>
      <c r="BA16" s="54">
        <v>40</v>
      </c>
      <c r="BB16" s="54">
        <v>40</v>
      </c>
      <c r="BC16" s="54">
        <v>40</v>
      </c>
      <c r="BD16" s="54">
        <v>40</v>
      </c>
      <c r="BE16" s="54">
        <v>40</v>
      </c>
      <c r="BF16" s="54">
        <v>40</v>
      </c>
      <c r="BG16" s="54">
        <v>40</v>
      </c>
      <c r="BH16" s="54">
        <v>40</v>
      </c>
      <c r="BI16" s="54">
        <v>40</v>
      </c>
      <c r="BJ16" s="54">
        <v>40</v>
      </c>
      <c r="BK16" s="54">
        <v>40</v>
      </c>
      <c r="BL16" s="97">
        <v>40</v>
      </c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45"/>
      <c r="EJ16" s="45"/>
      <c r="EK16" s="45"/>
    </row>
    <row r="17" spans="3:141" ht="12.75">
      <c r="C17" t="s">
        <v>4</v>
      </c>
      <c r="D17" s="3" t="s">
        <v>5</v>
      </c>
      <c r="E17" s="53">
        <v>22</v>
      </c>
      <c r="F17" s="54">
        <v>22</v>
      </c>
      <c r="G17" s="54">
        <v>22</v>
      </c>
      <c r="H17" s="54">
        <v>22</v>
      </c>
      <c r="I17" s="54">
        <v>24</v>
      </c>
      <c r="J17" s="54">
        <v>24</v>
      </c>
      <c r="K17" s="54">
        <v>24</v>
      </c>
      <c r="L17" s="54">
        <v>24</v>
      </c>
      <c r="M17" s="54">
        <v>26</v>
      </c>
      <c r="N17" s="54">
        <v>26</v>
      </c>
      <c r="O17" s="54">
        <v>26</v>
      </c>
      <c r="P17" s="54">
        <v>26</v>
      </c>
      <c r="Q17" s="54">
        <v>28</v>
      </c>
      <c r="R17" s="54">
        <v>28</v>
      </c>
      <c r="S17" s="54">
        <v>28</v>
      </c>
      <c r="T17" s="54">
        <v>28</v>
      </c>
      <c r="U17" s="54">
        <v>30</v>
      </c>
      <c r="V17" s="54">
        <v>30</v>
      </c>
      <c r="W17" s="54">
        <v>30</v>
      </c>
      <c r="X17" s="54">
        <v>30</v>
      </c>
      <c r="Y17" s="54">
        <v>22</v>
      </c>
      <c r="Z17" s="54">
        <v>22</v>
      </c>
      <c r="AA17" s="54">
        <v>22</v>
      </c>
      <c r="AB17" s="54">
        <v>22</v>
      </c>
      <c r="AC17" s="54">
        <v>24</v>
      </c>
      <c r="AD17" s="54">
        <v>24</v>
      </c>
      <c r="AE17" s="54">
        <v>24</v>
      </c>
      <c r="AF17" s="54">
        <v>24</v>
      </c>
      <c r="AG17" s="54">
        <v>26</v>
      </c>
      <c r="AH17" s="54">
        <v>26</v>
      </c>
      <c r="AI17" s="54">
        <v>26</v>
      </c>
      <c r="AJ17" s="54">
        <v>26</v>
      </c>
      <c r="AK17" s="54">
        <v>28</v>
      </c>
      <c r="AL17" s="54">
        <v>28</v>
      </c>
      <c r="AM17" s="54">
        <v>28</v>
      </c>
      <c r="AN17" s="54">
        <v>28</v>
      </c>
      <c r="AO17" s="54">
        <v>30</v>
      </c>
      <c r="AP17" s="54">
        <v>30</v>
      </c>
      <c r="AQ17" s="54">
        <v>30</v>
      </c>
      <c r="AR17" s="54">
        <v>30</v>
      </c>
      <c r="AS17" s="54">
        <v>22</v>
      </c>
      <c r="AT17" s="54">
        <v>22</v>
      </c>
      <c r="AU17" s="54">
        <v>22</v>
      </c>
      <c r="AV17" s="54">
        <v>22</v>
      </c>
      <c r="AW17" s="54">
        <v>24</v>
      </c>
      <c r="AX17" s="54">
        <v>24</v>
      </c>
      <c r="AY17" s="54">
        <v>24</v>
      </c>
      <c r="AZ17" s="54">
        <v>24</v>
      </c>
      <c r="BA17" s="54">
        <v>26</v>
      </c>
      <c r="BB17" s="54">
        <v>26</v>
      </c>
      <c r="BC17" s="54">
        <v>26</v>
      </c>
      <c r="BD17" s="54">
        <v>26</v>
      </c>
      <c r="BE17" s="54">
        <v>28</v>
      </c>
      <c r="BF17" s="54">
        <v>28</v>
      </c>
      <c r="BG17" s="54">
        <v>28</v>
      </c>
      <c r="BH17" s="54">
        <v>28</v>
      </c>
      <c r="BI17" s="54">
        <v>30</v>
      </c>
      <c r="BJ17" s="54">
        <v>30</v>
      </c>
      <c r="BK17" s="54">
        <v>30</v>
      </c>
      <c r="BL17" s="97">
        <v>30</v>
      </c>
      <c r="BM17" s="8"/>
      <c r="BN17" s="8"/>
      <c r="BO17" s="8"/>
      <c r="BP17" s="8"/>
      <c r="BQ17" s="8"/>
      <c r="BR17" s="5"/>
      <c r="BS17" s="5"/>
      <c r="BT17" s="5"/>
      <c r="BU17" s="5"/>
      <c r="BV17" s="5"/>
      <c r="BW17" s="5"/>
      <c r="BX17" s="5"/>
      <c r="BY17" s="5"/>
      <c r="BZ17" s="5"/>
      <c r="CA17" s="8"/>
      <c r="CB17" s="8"/>
      <c r="CC17" s="8"/>
      <c r="CD17" s="8"/>
      <c r="CE17" s="8"/>
      <c r="CF17" s="8"/>
      <c r="CG17" s="5"/>
      <c r="CH17" s="5"/>
      <c r="CI17" s="5"/>
      <c r="CJ17" s="5"/>
      <c r="CK17" s="5"/>
      <c r="CL17" s="5"/>
      <c r="CM17" s="5"/>
      <c r="CN17" s="5"/>
      <c r="CO17" s="5"/>
      <c r="CP17" s="8"/>
      <c r="CQ17" s="8"/>
      <c r="CR17" s="8"/>
      <c r="CS17" s="8"/>
      <c r="CT17" s="8"/>
      <c r="CU17" s="8"/>
      <c r="CV17" s="5"/>
      <c r="CW17" s="5"/>
      <c r="CX17" s="5"/>
      <c r="CY17" s="5"/>
      <c r="CZ17" s="5"/>
      <c r="DA17" s="5"/>
      <c r="DB17" s="5"/>
      <c r="DC17" s="5"/>
      <c r="DD17" s="5"/>
      <c r="DE17" s="8"/>
      <c r="DF17" s="8"/>
      <c r="DG17" s="8"/>
      <c r="DH17" s="8"/>
      <c r="DI17" s="8"/>
      <c r="DJ17" s="8"/>
      <c r="DK17" s="5"/>
      <c r="DL17" s="5"/>
      <c r="DM17" s="5"/>
      <c r="DN17" s="5"/>
      <c r="DO17" s="5"/>
      <c r="DP17" s="5"/>
      <c r="DQ17" s="5"/>
      <c r="DR17" s="5"/>
      <c r="DS17" s="5"/>
      <c r="DT17" s="8"/>
      <c r="DU17" s="8"/>
      <c r="DV17" s="8"/>
      <c r="DW17" s="8"/>
      <c r="DX17" s="8"/>
      <c r="DY17" s="8"/>
      <c r="DZ17" s="5"/>
      <c r="EA17" s="5"/>
      <c r="EB17" s="5"/>
      <c r="EC17" s="5"/>
      <c r="ED17" s="5"/>
      <c r="EE17" s="5"/>
      <c r="EF17" s="5"/>
      <c r="EG17" s="5"/>
      <c r="EH17" s="5"/>
      <c r="EI17" s="45"/>
      <c r="EJ17" s="45"/>
      <c r="EK17" s="45"/>
    </row>
    <row r="18" spans="3:141" ht="14.25">
      <c r="C18" t="s">
        <v>6</v>
      </c>
      <c r="D18" s="4" t="s">
        <v>7</v>
      </c>
      <c r="E18" s="53">
        <v>8</v>
      </c>
      <c r="F18" s="54">
        <v>9</v>
      </c>
      <c r="G18" s="54">
        <v>10</v>
      </c>
      <c r="H18" s="54">
        <v>11</v>
      </c>
      <c r="I18" s="54">
        <v>8</v>
      </c>
      <c r="J18" s="54">
        <v>9</v>
      </c>
      <c r="K18" s="54">
        <v>10</v>
      </c>
      <c r="L18" s="54">
        <v>11</v>
      </c>
      <c r="M18" s="54">
        <v>8</v>
      </c>
      <c r="N18" s="54">
        <v>9</v>
      </c>
      <c r="O18" s="54">
        <v>10</v>
      </c>
      <c r="P18" s="54">
        <v>11</v>
      </c>
      <c r="Q18" s="54">
        <v>8</v>
      </c>
      <c r="R18" s="54">
        <v>9</v>
      </c>
      <c r="S18" s="54">
        <v>10</v>
      </c>
      <c r="T18" s="54">
        <v>11</v>
      </c>
      <c r="U18" s="54">
        <v>8</v>
      </c>
      <c r="V18" s="54">
        <v>9</v>
      </c>
      <c r="W18" s="54">
        <v>10</v>
      </c>
      <c r="X18" s="54">
        <v>11</v>
      </c>
      <c r="Y18" s="54">
        <v>8</v>
      </c>
      <c r="Z18" s="54">
        <v>9</v>
      </c>
      <c r="AA18" s="54">
        <v>10</v>
      </c>
      <c r="AB18" s="54">
        <v>11</v>
      </c>
      <c r="AC18" s="54">
        <v>8</v>
      </c>
      <c r="AD18" s="54">
        <v>9</v>
      </c>
      <c r="AE18" s="54">
        <v>10</v>
      </c>
      <c r="AF18" s="54">
        <v>11</v>
      </c>
      <c r="AG18" s="54">
        <v>8</v>
      </c>
      <c r="AH18" s="54">
        <v>9</v>
      </c>
      <c r="AI18" s="54">
        <v>10</v>
      </c>
      <c r="AJ18" s="54">
        <v>11</v>
      </c>
      <c r="AK18" s="54">
        <v>8</v>
      </c>
      <c r="AL18" s="54">
        <v>9</v>
      </c>
      <c r="AM18" s="54">
        <v>10</v>
      </c>
      <c r="AN18" s="54">
        <v>11</v>
      </c>
      <c r="AO18" s="54">
        <v>8</v>
      </c>
      <c r="AP18" s="54">
        <v>9</v>
      </c>
      <c r="AQ18" s="54">
        <v>10</v>
      </c>
      <c r="AR18" s="54">
        <v>11</v>
      </c>
      <c r="AS18" s="54">
        <v>8</v>
      </c>
      <c r="AT18" s="54">
        <v>9</v>
      </c>
      <c r="AU18" s="54">
        <v>10</v>
      </c>
      <c r="AV18" s="54">
        <v>11</v>
      </c>
      <c r="AW18" s="54">
        <v>8</v>
      </c>
      <c r="AX18" s="54">
        <v>9</v>
      </c>
      <c r="AY18" s="54">
        <v>10</v>
      </c>
      <c r="AZ18" s="54">
        <v>11</v>
      </c>
      <c r="BA18" s="54">
        <v>8</v>
      </c>
      <c r="BB18" s="54">
        <v>9</v>
      </c>
      <c r="BC18" s="54">
        <v>10</v>
      </c>
      <c r="BD18" s="54">
        <v>11</v>
      </c>
      <c r="BE18" s="54">
        <v>8</v>
      </c>
      <c r="BF18" s="54">
        <v>9</v>
      </c>
      <c r="BG18" s="54">
        <v>10</v>
      </c>
      <c r="BH18" s="54">
        <v>11</v>
      </c>
      <c r="BI18" s="54">
        <v>8</v>
      </c>
      <c r="BJ18" s="54">
        <v>9</v>
      </c>
      <c r="BK18" s="54">
        <v>10</v>
      </c>
      <c r="BL18" s="97">
        <v>11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45"/>
      <c r="EJ18" s="45"/>
      <c r="EK18" s="45"/>
    </row>
    <row r="19" spans="3:5" ht="18">
      <c r="C19" s="9" t="s">
        <v>9</v>
      </c>
      <c r="D19" s="10"/>
      <c r="E19" s="10"/>
    </row>
    <row r="20" spans="3:64" ht="15">
      <c r="C20" s="11" t="s">
        <v>10</v>
      </c>
      <c r="D20" s="12" t="s">
        <v>41</v>
      </c>
      <c r="E20" s="40">
        <v>22</v>
      </c>
      <c r="F20" s="40">
        <v>24.75</v>
      </c>
      <c r="G20" s="40">
        <v>27.5</v>
      </c>
      <c r="H20" s="40">
        <v>30.25</v>
      </c>
      <c r="I20" s="40">
        <v>22</v>
      </c>
      <c r="J20" s="40">
        <v>24.75</v>
      </c>
      <c r="K20" s="40">
        <v>27.5</v>
      </c>
      <c r="L20" s="40">
        <v>30.25</v>
      </c>
      <c r="M20" s="40">
        <v>22</v>
      </c>
      <c r="N20" s="40">
        <v>24.75</v>
      </c>
      <c r="O20" s="40">
        <v>27.5</v>
      </c>
      <c r="P20" s="40">
        <v>30.25</v>
      </c>
      <c r="Q20" s="40">
        <v>22</v>
      </c>
      <c r="R20" s="40">
        <v>24.75</v>
      </c>
      <c r="S20" s="40">
        <v>27.5</v>
      </c>
      <c r="T20" s="40">
        <v>30.25</v>
      </c>
      <c r="U20" s="40">
        <v>22</v>
      </c>
      <c r="V20" s="40">
        <v>24.75</v>
      </c>
      <c r="W20" s="40">
        <v>27.5</v>
      </c>
      <c r="X20" s="40">
        <v>30.25</v>
      </c>
      <c r="Y20" s="40">
        <v>22</v>
      </c>
      <c r="Z20" s="40">
        <v>24.75</v>
      </c>
      <c r="AA20" s="40">
        <v>27.5</v>
      </c>
      <c r="AB20" s="40">
        <v>30.25</v>
      </c>
      <c r="AC20" s="40">
        <v>22</v>
      </c>
      <c r="AD20" s="40">
        <v>24.75</v>
      </c>
      <c r="AE20" s="40">
        <v>27.5</v>
      </c>
      <c r="AF20" s="40">
        <v>30.25</v>
      </c>
      <c r="AG20" s="40">
        <v>22</v>
      </c>
      <c r="AH20" s="40">
        <v>24.75</v>
      </c>
      <c r="AI20" s="40">
        <v>27.5</v>
      </c>
      <c r="AJ20" s="40">
        <v>30.25</v>
      </c>
      <c r="AK20" s="40">
        <v>22</v>
      </c>
      <c r="AL20" s="40">
        <v>24.75</v>
      </c>
      <c r="AM20" s="40">
        <v>27.5</v>
      </c>
      <c r="AN20" s="40">
        <v>30.25</v>
      </c>
      <c r="AO20" s="40">
        <v>22</v>
      </c>
      <c r="AP20" s="40">
        <v>24.75</v>
      </c>
      <c r="AQ20" s="40">
        <v>27.5</v>
      </c>
      <c r="AR20" s="40">
        <v>30.25</v>
      </c>
      <c r="AS20" s="40">
        <v>22</v>
      </c>
      <c r="AT20" s="40">
        <v>24.75</v>
      </c>
      <c r="AU20" s="40">
        <v>27.5</v>
      </c>
      <c r="AV20" s="40">
        <v>30.25</v>
      </c>
      <c r="AW20" s="40">
        <v>22</v>
      </c>
      <c r="AX20" s="40">
        <v>24.75</v>
      </c>
      <c r="AY20" s="40">
        <v>24.75</v>
      </c>
      <c r="AZ20" s="40">
        <v>30.25</v>
      </c>
      <c r="BA20" s="40">
        <v>22</v>
      </c>
      <c r="BB20" s="40">
        <v>24.75</v>
      </c>
      <c r="BC20" s="40">
        <v>27.5</v>
      </c>
      <c r="BD20" s="40">
        <v>30.25</v>
      </c>
      <c r="BE20" s="40">
        <v>22</v>
      </c>
      <c r="BF20" s="40">
        <v>24.75</v>
      </c>
      <c r="BG20" s="40">
        <v>27.5</v>
      </c>
      <c r="BH20" s="40">
        <v>30.25</v>
      </c>
      <c r="BI20" s="40">
        <v>22</v>
      </c>
      <c r="BJ20" s="40">
        <v>24.75</v>
      </c>
      <c r="BK20" s="40">
        <v>27.5</v>
      </c>
      <c r="BL20" s="40">
        <v>30.25</v>
      </c>
    </row>
    <row r="21" spans="3:64" ht="15">
      <c r="C21" s="13" t="s">
        <v>11</v>
      </c>
      <c r="D21" s="12" t="s">
        <v>41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</row>
    <row r="22" spans="3:64" ht="15">
      <c r="C22" s="13" t="s">
        <v>12</v>
      </c>
      <c r="D22" s="12" t="s">
        <v>41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</row>
    <row r="23" spans="3:64" ht="15">
      <c r="C23" s="13" t="s">
        <v>13</v>
      </c>
      <c r="D23" s="12" t="s">
        <v>41</v>
      </c>
      <c r="E23" s="40">
        <v>32.29351799849999</v>
      </c>
      <c r="F23" s="40">
        <v>36.330207748312496</v>
      </c>
      <c r="G23" s="40">
        <v>40.366897498125</v>
      </c>
      <c r="H23" s="40">
        <v>44.403587247937494</v>
      </c>
      <c r="I23" s="40">
        <v>35.522869798349994</v>
      </c>
      <c r="J23" s="40">
        <v>39.96322852314374</v>
      </c>
      <c r="K23" s="40">
        <v>44.403587247937494</v>
      </c>
      <c r="L23" s="40">
        <v>48.84394597273124</v>
      </c>
      <c r="M23" s="40">
        <v>39.14365817999999</v>
      </c>
      <c r="N23" s="40">
        <v>44.03661545249999</v>
      </c>
      <c r="O23" s="40">
        <v>48.929572724999986</v>
      </c>
      <c r="P23" s="40">
        <v>53.82252999749999</v>
      </c>
      <c r="Q23" s="40">
        <v>42.70217255999994</v>
      </c>
      <c r="R23" s="40">
        <v>48.03994412999993</v>
      </c>
      <c r="S23" s="40">
        <v>53.377715699999925</v>
      </c>
      <c r="T23" s="40">
        <v>58.71548726999991</v>
      </c>
      <c r="U23" s="40">
        <v>46.26068693999997</v>
      </c>
      <c r="V23" s="40">
        <v>52.04327280749997</v>
      </c>
      <c r="W23" s="40">
        <v>57.825858674999964</v>
      </c>
      <c r="X23" s="40">
        <v>63.60844454249996</v>
      </c>
      <c r="Y23" s="40">
        <v>32.29351799849999</v>
      </c>
      <c r="Z23" s="40">
        <v>36.330207748312496</v>
      </c>
      <c r="AA23" s="40">
        <v>40.366897498125</v>
      </c>
      <c r="AB23" s="40">
        <v>44.403587247937494</v>
      </c>
      <c r="AC23" s="40">
        <v>35.522869798349994</v>
      </c>
      <c r="AD23" s="40">
        <v>39.96322852314374</v>
      </c>
      <c r="AE23" s="40">
        <v>44.403587247937494</v>
      </c>
      <c r="AF23" s="40">
        <v>48.84394597273124</v>
      </c>
      <c r="AG23" s="40">
        <v>39.14365817999999</v>
      </c>
      <c r="AH23" s="40">
        <v>44.03661545249999</v>
      </c>
      <c r="AI23" s="40">
        <v>48.929572724999986</v>
      </c>
      <c r="AJ23" s="40">
        <v>53.82252999749999</v>
      </c>
      <c r="AK23" s="40">
        <v>42.70217255999994</v>
      </c>
      <c r="AL23" s="40">
        <v>48.03994412999993</v>
      </c>
      <c r="AM23" s="40">
        <v>53.377715699999925</v>
      </c>
      <c r="AN23" s="40">
        <v>58.71548726999991</v>
      </c>
      <c r="AO23" s="40">
        <v>46.26068693999997</v>
      </c>
      <c r="AP23" s="40">
        <v>52.04327280749997</v>
      </c>
      <c r="AQ23" s="40">
        <v>57.825858674999964</v>
      </c>
      <c r="AR23" s="40">
        <v>63.60844454249996</v>
      </c>
      <c r="AS23" s="40">
        <v>32.29351799849999</v>
      </c>
      <c r="AT23" s="40">
        <v>36.330207748312496</v>
      </c>
      <c r="AU23" s="40">
        <v>40.366897498125</v>
      </c>
      <c r="AV23" s="40">
        <v>44.403587247937494</v>
      </c>
      <c r="AW23" s="40">
        <v>35.522869798349994</v>
      </c>
      <c r="AX23" s="40">
        <v>39.96322852314374</v>
      </c>
      <c r="AY23" s="40">
        <v>39.96322852314374</v>
      </c>
      <c r="AZ23" s="40">
        <v>48.84394597273124</v>
      </c>
      <c r="BA23" s="40">
        <v>39.14365817999999</v>
      </c>
      <c r="BB23" s="40">
        <v>44.03661545249999</v>
      </c>
      <c r="BC23" s="40">
        <v>48.929572724999986</v>
      </c>
      <c r="BD23" s="40">
        <v>53.82252999749999</v>
      </c>
      <c r="BE23" s="40">
        <v>42.70217255999994</v>
      </c>
      <c r="BF23" s="40">
        <v>48.03994412999993</v>
      </c>
      <c r="BG23" s="40">
        <v>53.377715699999925</v>
      </c>
      <c r="BH23" s="40">
        <v>58.71548726999991</v>
      </c>
      <c r="BI23" s="40">
        <v>46.26068693999997</v>
      </c>
      <c r="BJ23" s="40">
        <v>52.04327280749997</v>
      </c>
      <c r="BK23" s="40">
        <v>57.825858674999964</v>
      </c>
      <c r="BL23" s="40">
        <v>63.60844454249996</v>
      </c>
    </row>
    <row r="24" spans="3:64" ht="15">
      <c r="C24" s="13" t="s">
        <v>14</v>
      </c>
      <c r="D24" s="12" t="s">
        <v>41</v>
      </c>
      <c r="E24" s="40">
        <v>70.37366489999998</v>
      </c>
      <c r="F24" s="40">
        <v>79.17037301249998</v>
      </c>
      <c r="G24" s="40">
        <v>87.96708112499998</v>
      </c>
      <c r="H24" s="40">
        <v>96.76378923749998</v>
      </c>
      <c r="I24" s="40">
        <v>76.88322890325</v>
      </c>
      <c r="J24" s="40">
        <v>86.49363251615624</v>
      </c>
      <c r="K24" s="40">
        <v>96.1040361290625</v>
      </c>
      <c r="L24" s="40">
        <v>105.71443974196875</v>
      </c>
      <c r="M24" s="40">
        <v>83.16887669999996</v>
      </c>
      <c r="N24" s="40">
        <v>93.56498628749995</v>
      </c>
      <c r="O24" s="40">
        <v>103.96109587499996</v>
      </c>
      <c r="P24" s="40">
        <v>114.35720546249995</v>
      </c>
      <c r="Q24" s="40">
        <v>89.56648259999997</v>
      </c>
      <c r="R24" s="40">
        <v>100.76229292499998</v>
      </c>
      <c r="S24" s="40">
        <v>111.95810324999998</v>
      </c>
      <c r="T24" s="40">
        <v>123.15391357499998</v>
      </c>
      <c r="U24" s="40">
        <v>95.96408849999993</v>
      </c>
      <c r="V24" s="40">
        <v>107.95959956249993</v>
      </c>
      <c r="W24" s="40">
        <v>119.95511062499993</v>
      </c>
      <c r="X24" s="40">
        <v>131.9506216874999</v>
      </c>
      <c r="Y24" s="40">
        <v>70.37366489999998</v>
      </c>
      <c r="Z24" s="40">
        <v>79.17037301249998</v>
      </c>
      <c r="AA24" s="40">
        <v>87.96708112499998</v>
      </c>
      <c r="AB24" s="40">
        <v>96.76378923749998</v>
      </c>
      <c r="AC24" s="40">
        <v>76.88322890325</v>
      </c>
      <c r="AD24" s="40">
        <v>86.49363251615624</v>
      </c>
      <c r="AE24" s="40">
        <v>96.1040361290625</v>
      </c>
      <c r="AF24" s="40">
        <v>105.71443974196875</v>
      </c>
      <c r="AG24" s="40">
        <v>83.16887669999996</v>
      </c>
      <c r="AH24" s="40">
        <v>93.56498628749995</v>
      </c>
      <c r="AI24" s="40">
        <v>103.96109587499996</v>
      </c>
      <c r="AJ24" s="40">
        <v>114.35720546249995</v>
      </c>
      <c r="AK24" s="40">
        <v>89.56648259999997</v>
      </c>
      <c r="AL24" s="40">
        <v>100.76229292499998</v>
      </c>
      <c r="AM24" s="40">
        <v>111.95810324999998</v>
      </c>
      <c r="AN24" s="40">
        <v>123.15391357499998</v>
      </c>
      <c r="AO24" s="40">
        <v>95.96408849999993</v>
      </c>
      <c r="AP24" s="40">
        <v>107.95959956249993</v>
      </c>
      <c r="AQ24" s="40">
        <v>119.95511062499993</v>
      </c>
      <c r="AR24" s="40">
        <v>131.9506216874999</v>
      </c>
      <c r="AS24" s="40">
        <v>70.37366489999998</v>
      </c>
      <c r="AT24" s="40">
        <v>79.17037301249998</v>
      </c>
      <c r="AU24" s="40">
        <v>87.96708112499998</v>
      </c>
      <c r="AV24" s="40">
        <v>96.76378923749998</v>
      </c>
      <c r="AW24" s="40">
        <v>76.88322890325</v>
      </c>
      <c r="AX24" s="40">
        <v>86.49363251615624</v>
      </c>
      <c r="AY24" s="40">
        <v>86.49363251615624</v>
      </c>
      <c r="AZ24" s="40">
        <v>105.71443974196875</v>
      </c>
      <c r="BA24" s="40">
        <v>83.16887669999996</v>
      </c>
      <c r="BB24" s="40">
        <v>93.56498628749995</v>
      </c>
      <c r="BC24" s="40">
        <v>103.96109587499996</v>
      </c>
      <c r="BD24" s="40">
        <v>114.35720546249995</v>
      </c>
      <c r="BE24" s="40">
        <v>89.56648259999997</v>
      </c>
      <c r="BF24" s="40">
        <v>100.76229292499998</v>
      </c>
      <c r="BG24" s="40">
        <v>111.95810324999998</v>
      </c>
      <c r="BH24" s="40">
        <v>123.15391357499998</v>
      </c>
      <c r="BI24" s="40">
        <v>95.96408849999993</v>
      </c>
      <c r="BJ24" s="40">
        <v>107.95959956249993</v>
      </c>
      <c r="BK24" s="40">
        <v>119.95511062499993</v>
      </c>
      <c r="BL24" s="40">
        <v>131.9506216874999</v>
      </c>
    </row>
    <row r="25" spans="3:64" ht="15">
      <c r="C25" s="13" t="s">
        <v>15</v>
      </c>
      <c r="D25" s="12" t="s">
        <v>41</v>
      </c>
      <c r="E25" s="40">
        <v>12.211100000000004</v>
      </c>
      <c r="F25" s="40">
        <v>13.737487500000004</v>
      </c>
      <c r="G25" s="40">
        <v>15.263875000000004</v>
      </c>
      <c r="H25" s="40">
        <v>16.790262500000004</v>
      </c>
      <c r="I25" s="40">
        <v>12.211100000000004</v>
      </c>
      <c r="J25" s="40">
        <v>13.737487500000004</v>
      </c>
      <c r="K25" s="40">
        <v>15.263875000000004</v>
      </c>
      <c r="L25" s="40">
        <v>16.790262500000004</v>
      </c>
      <c r="M25" s="40">
        <v>12.211100000000004</v>
      </c>
      <c r="N25" s="40">
        <v>13.737487500000004</v>
      </c>
      <c r="O25" s="40">
        <v>15.263875000000004</v>
      </c>
      <c r="P25" s="40">
        <v>16.790262500000004</v>
      </c>
      <c r="Q25" s="40">
        <v>12.211100000000004</v>
      </c>
      <c r="R25" s="40">
        <v>13.737487500000004</v>
      </c>
      <c r="S25" s="40">
        <v>15.263875000000004</v>
      </c>
      <c r="T25" s="40">
        <v>16.790262500000004</v>
      </c>
      <c r="U25" s="40">
        <v>12.211100000000004</v>
      </c>
      <c r="V25" s="40">
        <v>13.737487500000004</v>
      </c>
      <c r="W25" s="40">
        <v>15.263875000000004</v>
      </c>
      <c r="X25" s="40">
        <v>16.790262500000004</v>
      </c>
      <c r="Y25" s="40">
        <v>12.211100000000004</v>
      </c>
      <c r="Z25" s="40">
        <v>13.737487500000004</v>
      </c>
      <c r="AA25" s="40">
        <v>15.263875000000004</v>
      </c>
      <c r="AB25" s="40">
        <v>16.790262500000004</v>
      </c>
      <c r="AC25" s="40">
        <v>12.211100000000004</v>
      </c>
      <c r="AD25" s="40">
        <v>13.737487500000004</v>
      </c>
      <c r="AE25" s="40">
        <v>15.263875000000004</v>
      </c>
      <c r="AF25" s="40">
        <v>16.790262500000004</v>
      </c>
      <c r="AG25" s="40">
        <v>12.211100000000004</v>
      </c>
      <c r="AH25" s="40">
        <v>13.737487500000004</v>
      </c>
      <c r="AI25" s="40">
        <v>15.263875000000004</v>
      </c>
      <c r="AJ25" s="40">
        <v>16.790262500000004</v>
      </c>
      <c r="AK25" s="40">
        <v>12.211100000000004</v>
      </c>
      <c r="AL25" s="40">
        <v>13.737487500000004</v>
      </c>
      <c r="AM25" s="40">
        <v>15.263875000000004</v>
      </c>
      <c r="AN25" s="40">
        <v>16.790262500000004</v>
      </c>
      <c r="AO25" s="40">
        <v>12.211100000000004</v>
      </c>
      <c r="AP25" s="40">
        <v>13.737487500000004</v>
      </c>
      <c r="AQ25" s="40">
        <v>15.263875000000004</v>
      </c>
      <c r="AR25" s="40">
        <v>16.790262500000004</v>
      </c>
      <c r="AS25" s="40">
        <v>12.211100000000004</v>
      </c>
      <c r="AT25" s="40">
        <v>13.737487500000004</v>
      </c>
      <c r="AU25" s="40">
        <v>15.263875000000004</v>
      </c>
      <c r="AV25" s="40">
        <v>16.790262500000004</v>
      </c>
      <c r="AW25" s="40">
        <v>12.211100000000004</v>
      </c>
      <c r="AX25" s="40">
        <v>13.737487500000004</v>
      </c>
      <c r="AY25" s="40">
        <v>13.737487500000004</v>
      </c>
      <c r="AZ25" s="40">
        <v>16.790262500000004</v>
      </c>
      <c r="BA25" s="40">
        <v>12.211100000000004</v>
      </c>
      <c r="BB25" s="40">
        <v>13.737487500000004</v>
      </c>
      <c r="BC25" s="40">
        <v>15.263875000000004</v>
      </c>
      <c r="BD25" s="40">
        <v>16.790262500000004</v>
      </c>
      <c r="BE25" s="40">
        <v>12.211100000000004</v>
      </c>
      <c r="BF25" s="40">
        <v>13.737487500000004</v>
      </c>
      <c r="BG25" s="40">
        <v>15.263875000000004</v>
      </c>
      <c r="BH25" s="40">
        <v>16.790262500000004</v>
      </c>
      <c r="BI25" s="40">
        <v>12.211100000000004</v>
      </c>
      <c r="BJ25" s="40">
        <v>13.737487500000004</v>
      </c>
      <c r="BK25" s="40">
        <v>15.263875000000004</v>
      </c>
      <c r="BL25" s="40">
        <v>16.790262500000004</v>
      </c>
    </row>
    <row r="26" spans="3:64" ht="15.75">
      <c r="C26" s="15" t="s">
        <v>16</v>
      </c>
      <c r="D26" s="14"/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</row>
    <row r="27" spans="3:64" ht="15">
      <c r="C27" s="13" t="s">
        <v>10</v>
      </c>
      <c r="D27" s="12" t="s">
        <v>41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</row>
    <row r="28" spans="3:64" ht="15">
      <c r="C28" s="13" t="s">
        <v>11</v>
      </c>
      <c r="D28" s="12" t="s">
        <v>41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</row>
    <row r="29" spans="3:64" ht="15">
      <c r="C29" s="13" t="s">
        <v>12</v>
      </c>
      <c r="D29" s="12" t="s">
        <v>41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</row>
    <row r="30" spans="3:64" ht="15">
      <c r="C30" s="13" t="s">
        <v>13</v>
      </c>
      <c r="D30" s="12" t="s">
        <v>41</v>
      </c>
      <c r="E30" s="40">
        <v>15.994014749999998</v>
      </c>
      <c r="F30" s="40">
        <v>15.994014749999998</v>
      </c>
      <c r="G30" s="40">
        <v>15.994014749999998</v>
      </c>
      <c r="H30" s="40">
        <v>15.994014749999998</v>
      </c>
      <c r="I30" s="40">
        <v>15.994014749999998</v>
      </c>
      <c r="J30" s="40">
        <v>15.994014749999998</v>
      </c>
      <c r="K30" s="40">
        <v>15.994014749999998</v>
      </c>
      <c r="L30" s="40">
        <v>15.994014749999998</v>
      </c>
      <c r="M30" s="40">
        <v>15.994014749999998</v>
      </c>
      <c r="N30" s="40">
        <v>15.994014749999998</v>
      </c>
      <c r="O30" s="40">
        <v>15.994014749999998</v>
      </c>
      <c r="P30" s="40">
        <v>15.994014749999998</v>
      </c>
      <c r="Q30" s="40">
        <v>15.994014749999998</v>
      </c>
      <c r="R30" s="40">
        <v>15.994014749999998</v>
      </c>
      <c r="S30" s="40">
        <v>15.994014749999998</v>
      </c>
      <c r="T30" s="40">
        <v>15.994014749999998</v>
      </c>
      <c r="U30" s="40">
        <v>15.994014749999998</v>
      </c>
      <c r="V30" s="40">
        <v>15.994014749999998</v>
      </c>
      <c r="W30" s="40">
        <v>15.994014749999998</v>
      </c>
      <c r="X30" s="40">
        <v>15.994014749999998</v>
      </c>
      <c r="Y30" s="40">
        <v>15.994014749999998</v>
      </c>
      <c r="Z30" s="40">
        <v>15.994014749999998</v>
      </c>
      <c r="AA30" s="40">
        <v>15.994014749999998</v>
      </c>
      <c r="AB30" s="40">
        <v>15.994014749999998</v>
      </c>
      <c r="AC30" s="40">
        <v>15.994014749999998</v>
      </c>
      <c r="AD30" s="40">
        <v>15.994014749999998</v>
      </c>
      <c r="AE30" s="40">
        <v>15.994014749999998</v>
      </c>
      <c r="AF30" s="40">
        <v>15.994014749999998</v>
      </c>
      <c r="AG30" s="40">
        <v>15.994014749999998</v>
      </c>
      <c r="AH30" s="40">
        <v>15.994014749999998</v>
      </c>
      <c r="AI30" s="40">
        <v>15.994014749999998</v>
      </c>
      <c r="AJ30" s="40">
        <v>15.994014749999998</v>
      </c>
      <c r="AK30" s="40">
        <v>15.994014749999998</v>
      </c>
      <c r="AL30" s="40">
        <v>15.994014749999998</v>
      </c>
      <c r="AM30" s="40">
        <v>15.994014749999998</v>
      </c>
      <c r="AN30" s="40">
        <v>15.994014749999998</v>
      </c>
      <c r="AO30" s="40">
        <v>15.994014749999998</v>
      </c>
      <c r="AP30" s="40">
        <v>15.994014749999998</v>
      </c>
      <c r="AQ30" s="40">
        <v>15.994014749999998</v>
      </c>
      <c r="AR30" s="40">
        <v>15.994014749999998</v>
      </c>
      <c r="AS30" s="40">
        <v>15.994014749999998</v>
      </c>
      <c r="AT30" s="40">
        <v>15.994014749999998</v>
      </c>
      <c r="AU30" s="40">
        <v>15.994014749999998</v>
      </c>
      <c r="AV30" s="40">
        <v>15.994014749999998</v>
      </c>
      <c r="AW30" s="40">
        <v>15.994014749999998</v>
      </c>
      <c r="AX30" s="40">
        <v>15.994014749999998</v>
      </c>
      <c r="AY30" s="40">
        <v>15.994014749999998</v>
      </c>
      <c r="AZ30" s="40">
        <v>15.994014749999998</v>
      </c>
      <c r="BA30" s="40">
        <v>15.994014749999998</v>
      </c>
      <c r="BB30" s="40">
        <v>15.994014749999998</v>
      </c>
      <c r="BC30" s="40">
        <v>15.994014749999998</v>
      </c>
      <c r="BD30" s="40">
        <v>15.994014749999998</v>
      </c>
      <c r="BE30" s="40">
        <v>15.994014749999998</v>
      </c>
      <c r="BF30" s="40">
        <v>15.994014749999998</v>
      </c>
      <c r="BG30" s="40">
        <v>15.994014749999998</v>
      </c>
      <c r="BH30" s="40">
        <v>15.994014749999998</v>
      </c>
      <c r="BI30" s="40">
        <v>15.994014749999998</v>
      </c>
      <c r="BJ30" s="40">
        <v>15.994014749999998</v>
      </c>
      <c r="BK30" s="40">
        <v>15.994014749999998</v>
      </c>
      <c r="BL30" s="40">
        <v>15.994014749999998</v>
      </c>
    </row>
    <row r="31" spans="3:64" ht="15">
      <c r="C31" s="13" t="s">
        <v>14</v>
      </c>
      <c r="D31" s="12" t="s">
        <v>41</v>
      </c>
      <c r="E31" s="40">
        <v>4.208951249999999</v>
      </c>
      <c r="F31" s="40">
        <v>4.208951249999999</v>
      </c>
      <c r="G31" s="40">
        <v>4.208951249999999</v>
      </c>
      <c r="H31" s="40">
        <v>4.208951249999999</v>
      </c>
      <c r="I31" s="40">
        <v>4.208951249999999</v>
      </c>
      <c r="J31" s="40">
        <v>4.208951249999999</v>
      </c>
      <c r="K31" s="40">
        <v>4.208951249999999</v>
      </c>
      <c r="L31" s="40">
        <v>4.208951249999999</v>
      </c>
      <c r="M31" s="40">
        <v>4.208951249999999</v>
      </c>
      <c r="N31" s="40">
        <v>4.208951249999999</v>
      </c>
      <c r="O31" s="40">
        <v>4.208951249999999</v>
      </c>
      <c r="P31" s="40">
        <v>4.208951249999999</v>
      </c>
      <c r="Q31" s="40">
        <v>4.208951249999999</v>
      </c>
      <c r="R31" s="40">
        <v>4.208951249999999</v>
      </c>
      <c r="S31" s="40">
        <v>4.208951249999999</v>
      </c>
      <c r="T31" s="40">
        <v>4.208951249999999</v>
      </c>
      <c r="U31" s="40">
        <v>4.208951249999999</v>
      </c>
      <c r="V31" s="40">
        <v>4.208951249999999</v>
      </c>
      <c r="W31" s="40">
        <v>4.208951249999999</v>
      </c>
      <c r="X31" s="40">
        <v>4.208951249999999</v>
      </c>
      <c r="Y31" s="40">
        <v>4.208951249999999</v>
      </c>
      <c r="Z31" s="40">
        <v>4.208951249999999</v>
      </c>
      <c r="AA31" s="40">
        <v>4.208951249999999</v>
      </c>
      <c r="AB31" s="40">
        <v>4.208951249999999</v>
      </c>
      <c r="AC31" s="40">
        <v>4.208951249999999</v>
      </c>
      <c r="AD31" s="40">
        <v>4.208951249999999</v>
      </c>
      <c r="AE31" s="40">
        <v>4.208951249999999</v>
      </c>
      <c r="AF31" s="40">
        <v>4.208951249999999</v>
      </c>
      <c r="AG31" s="40">
        <v>4.208951249999999</v>
      </c>
      <c r="AH31" s="40">
        <v>4.208951249999999</v>
      </c>
      <c r="AI31" s="40">
        <v>4.208951249999999</v>
      </c>
      <c r="AJ31" s="40">
        <v>4.208951249999999</v>
      </c>
      <c r="AK31" s="40">
        <v>4.208951249999999</v>
      </c>
      <c r="AL31" s="40">
        <v>4.208951249999999</v>
      </c>
      <c r="AM31" s="40">
        <v>4.208951249999999</v>
      </c>
      <c r="AN31" s="40">
        <v>4.208951249999999</v>
      </c>
      <c r="AO31" s="40">
        <v>4.208951249999999</v>
      </c>
      <c r="AP31" s="40">
        <v>4.208951249999999</v>
      </c>
      <c r="AQ31" s="40">
        <v>4.208951249999999</v>
      </c>
      <c r="AR31" s="40">
        <v>4.208951249999999</v>
      </c>
      <c r="AS31" s="40">
        <v>4.208951249999999</v>
      </c>
      <c r="AT31" s="40">
        <v>4.208951249999999</v>
      </c>
      <c r="AU31" s="40">
        <v>4.208951249999999</v>
      </c>
      <c r="AV31" s="40">
        <v>4.208951249999999</v>
      </c>
      <c r="AW31" s="40">
        <v>4.208951249999999</v>
      </c>
      <c r="AX31" s="40">
        <v>4.208951249999999</v>
      </c>
      <c r="AY31" s="40">
        <v>4.208951249999999</v>
      </c>
      <c r="AZ31" s="40">
        <v>4.208951249999999</v>
      </c>
      <c r="BA31" s="40">
        <v>4.208951249999999</v>
      </c>
      <c r="BB31" s="40">
        <v>4.208951249999999</v>
      </c>
      <c r="BC31" s="40">
        <v>4.208951249999999</v>
      </c>
      <c r="BD31" s="40">
        <v>4.208951249999999</v>
      </c>
      <c r="BE31" s="40">
        <v>4.208951249999999</v>
      </c>
      <c r="BF31" s="40">
        <v>4.208951249999999</v>
      </c>
      <c r="BG31" s="40">
        <v>4.208951249999999</v>
      </c>
      <c r="BH31" s="40">
        <v>4.208951249999999</v>
      </c>
      <c r="BI31" s="40">
        <v>4.208951249999999</v>
      </c>
      <c r="BJ31" s="40">
        <v>4.208951249999999</v>
      </c>
      <c r="BK31" s="40">
        <v>4.208951249999999</v>
      </c>
      <c r="BL31" s="40">
        <v>4.208951249999999</v>
      </c>
    </row>
    <row r="32" spans="3:64" ht="15">
      <c r="C32" s="13" t="s">
        <v>15</v>
      </c>
      <c r="D32" s="12" t="s">
        <v>41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</row>
    <row r="33" spans="3:64" ht="15">
      <c r="C33" s="16" t="s">
        <v>17</v>
      </c>
      <c r="D33" s="33" t="s">
        <v>41</v>
      </c>
      <c r="E33" s="40">
        <v>157.08124889849998</v>
      </c>
      <c r="F33" s="40">
        <v>174.1910342608125</v>
      </c>
      <c r="G33" s="40">
        <v>191.30081962312502</v>
      </c>
      <c r="H33" s="40">
        <v>208.41060498543752</v>
      </c>
      <c r="I33" s="40">
        <v>166.82016470160002</v>
      </c>
      <c r="J33" s="40">
        <v>185.1473145393</v>
      </c>
      <c r="K33" s="40">
        <v>203.47446437700003</v>
      </c>
      <c r="L33" s="40">
        <v>221.8016142147</v>
      </c>
      <c r="M33" s="40">
        <v>176.72660087999995</v>
      </c>
      <c r="N33" s="40">
        <v>196.29205523999994</v>
      </c>
      <c r="O33" s="40">
        <v>215.85750959999996</v>
      </c>
      <c r="P33" s="40">
        <v>235.42296395999998</v>
      </c>
      <c r="Q33" s="40">
        <v>186.68272115999994</v>
      </c>
      <c r="R33" s="40">
        <v>207.49269055499994</v>
      </c>
      <c r="S33" s="40">
        <v>228.30265994999993</v>
      </c>
      <c r="T33" s="40">
        <v>249.11262934499993</v>
      </c>
      <c r="U33" s="40">
        <v>196.63884143999994</v>
      </c>
      <c r="V33" s="40">
        <v>218.69332586999994</v>
      </c>
      <c r="W33" s="40">
        <v>240.74781029999994</v>
      </c>
      <c r="X33" s="40">
        <v>262.80229472999986</v>
      </c>
      <c r="Y33" s="40">
        <v>157.08124889849998</v>
      </c>
      <c r="Z33" s="40">
        <v>174.1910342608125</v>
      </c>
      <c r="AA33" s="40">
        <v>191.30081962312502</v>
      </c>
      <c r="AB33" s="40">
        <v>208.41060498543752</v>
      </c>
      <c r="AC33" s="40">
        <v>166.82016470160002</v>
      </c>
      <c r="AD33" s="40">
        <v>185.1473145393</v>
      </c>
      <c r="AE33" s="40">
        <v>203.47446437700003</v>
      </c>
      <c r="AF33" s="40">
        <v>221.8016142147</v>
      </c>
      <c r="AG33" s="40">
        <v>176.72660087999995</v>
      </c>
      <c r="AH33" s="40">
        <v>196.29205523999994</v>
      </c>
      <c r="AI33" s="40">
        <v>215.85750959999996</v>
      </c>
      <c r="AJ33" s="40">
        <v>235.42296395999998</v>
      </c>
      <c r="AK33" s="40">
        <v>186.68272115999994</v>
      </c>
      <c r="AL33" s="40">
        <v>207.49269055499994</v>
      </c>
      <c r="AM33" s="40">
        <v>228.30265994999993</v>
      </c>
      <c r="AN33" s="40">
        <v>249.11262934499993</v>
      </c>
      <c r="AO33" s="40">
        <v>196.63884143999994</v>
      </c>
      <c r="AP33" s="40">
        <v>218.69332586999994</v>
      </c>
      <c r="AQ33" s="40">
        <v>240.74781029999994</v>
      </c>
      <c r="AR33" s="40">
        <v>262.80229472999986</v>
      </c>
      <c r="AS33" s="40">
        <v>157.08124889849998</v>
      </c>
      <c r="AT33" s="40">
        <v>174.1910342608125</v>
      </c>
      <c r="AU33" s="40">
        <v>191.30081962312502</v>
      </c>
      <c r="AV33" s="40">
        <v>208.41060498543752</v>
      </c>
      <c r="AW33" s="40">
        <v>166.82016470160002</v>
      </c>
      <c r="AX33" s="40">
        <v>185.1473145393</v>
      </c>
      <c r="AY33" s="40">
        <v>185.1473145393</v>
      </c>
      <c r="AZ33" s="40">
        <v>221.8016142147</v>
      </c>
      <c r="BA33" s="40">
        <v>176.72660087999995</v>
      </c>
      <c r="BB33" s="40">
        <v>196.29205523999994</v>
      </c>
      <c r="BC33" s="40">
        <v>215.85750959999996</v>
      </c>
      <c r="BD33" s="40">
        <v>235.42296395999998</v>
      </c>
      <c r="BE33" s="40">
        <v>186.68272115999994</v>
      </c>
      <c r="BF33" s="40">
        <v>207.49269055499994</v>
      </c>
      <c r="BG33" s="40">
        <v>228.30265994999993</v>
      </c>
      <c r="BH33" s="40">
        <v>249.11262934499993</v>
      </c>
      <c r="BI33" s="40">
        <v>196.63884143999994</v>
      </c>
      <c r="BJ33" s="40">
        <v>218.69332586999994</v>
      </c>
      <c r="BK33" s="40">
        <v>240.74781029999994</v>
      </c>
      <c r="BL33" s="40">
        <v>262.80229472999986</v>
      </c>
    </row>
    <row r="34" spans="3:64" ht="18.75" thickBot="1">
      <c r="C34" s="17" t="s">
        <v>18</v>
      </c>
      <c r="D34" s="37" t="s">
        <v>41</v>
      </c>
      <c r="E34" s="40">
        <v>157.08124889849998</v>
      </c>
      <c r="F34" s="40">
        <v>174.1910342608125</v>
      </c>
      <c r="G34" s="40">
        <v>191.30081962312502</v>
      </c>
      <c r="H34" s="40">
        <v>208.41060498543752</v>
      </c>
      <c r="I34" s="40">
        <v>166.82016470160002</v>
      </c>
      <c r="J34" s="40">
        <v>185.1473145393</v>
      </c>
      <c r="K34" s="40">
        <v>203.47446437700003</v>
      </c>
      <c r="L34" s="40">
        <v>221.8016142147</v>
      </c>
      <c r="M34" s="40">
        <v>176.72660087999995</v>
      </c>
      <c r="N34" s="40">
        <v>196.29205523999994</v>
      </c>
      <c r="O34" s="40">
        <v>215.85750959999996</v>
      </c>
      <c r="P34" s="40">
        <v>235.42296395999998</v>
      </c>
      <c r="Q34" s="40">
        <v>186.68272115999994</v>
      </c>
      <c r="R34" s="40">
        <v>207.49269055499994</v>
      </c>
      <c r="S34" s="40">
        <v>228.30265994999993</v>
      </c>
      <c r="T34" s="40">
        <v>249.11262934499993</v>
      </c>
      <c r="U34" s="40">
        <v>196.63884143999994</v>
      </c>
      <c r="V34" s="40">
        <v>218.69332586999994</v>
      </c>
      <c r="W34" s="40">
        <v>240.74781029999994</v>
      </c>
      <c r="X34" s="40">
        <v>262.80229472999986</v>
      </c>
      <c r="Y34" s="40">
        <v>157.08124889849998</v>
      </c>
      <c r="Z34" s="40">
        <v>174.1910342608125</v>
      </c>
      <c r="AA34" s="40">
        <v>191.30081962312502</v>
      </c>
      <c r="AB34" s="40">
        <v>208.41060498543752</v>
      </c>
      <c r="AC34" s="40">
        <v>166.82016470160002</v>
      </c>
      <c r="AD34" s="40">
        <v>185.1473145393</v>
      </c>
      <c r="AE34" s="40">
        <v>203.47446437700003</v>
      </c>
      <c r="AF34" s="40">
        <v>221.8016142147</v>
      </c>
      <c r="AG34" s="40">
        <v>176.72660087999995</v>
      </c>
      <c r="AH34" s="40">
        <v>196.29205523999994</v>
      </c>
      <c r="AI34" s="40">
        <v>215.85750959999996</v>
      </c>
      <c r="AJ34" s="40">
        <v>235.42296395999998</v>
      </c>
      <c r="AK34" s="40">
        <v>186.68272115999994</v>
      </c>
      <c r="AL34" s="40">
        <v>207.49269055499994</v>
      </c>
      <c r="AM34" s="40">
        <v>228.30265994999993</v>
      </c>
      <c r="AN34" s="40">
        <v>249.11262934499993</v>
      </c>
      <c r="AO34" s="40">
        <v>196.63884143999994</v>
      </c>
      <c r="AP34" s="40">
        <v>218.69332586999994</v>
      </c>
      <c r="AQ34" s="40">
        <v>240.74781029999994</v>
      </c>
      <c r="AR34" s="40">
        <v>262.80229472999986</v>
      </c>
      <c r="AS34" s="40">
        <v>157.08124889849998</v>
      </c>
      <c r="AT34" s="40">
        <v>174.1910342608125</v>
      </c>
      <c r="AU34" s="40">
        <v>191.30081962312502</v>
      </c>
      <c r="AV34" s="40">
        <v>208.41060498543752</v>
      </c>
      <c r="AW34" s="40">
        <v>166.82016470160002</v>
      </c>
      <c r="AX34" s="40">
        <v>185.1473145393</v>
      </c>
      <c r="AY34" s="40">
        <v>185.1473145393</v>
      </c>
      <c r="AZ34" s="40">
        <v>221.8016142147</v>
      </c>
      <c r="BA34" s="40">
        <v>176.72660087999995</v>
      </c>
      <c r="BB34" s="40">
        <v>196.29205523999994</v>
      </c>
      <c r="BC34" s="40">
        <v>215.85750959999996</v>
      </c>
      <c r="BD34" s="40">
        <v>235.42296395999998</v>
      </c>
      <c r="BE34" s="40">
        <v>186.68272115999994</v>
      </c>
      <c r="BF34" s="40">
        <v>207.49269055499994</v>
      </c>
      <c r="BG34" s="40">
        <v>228.30265994999993</v>
      </c>
      <c r="BH34" s="40">
        <v>249.11262934499993</v>
      </c>
      <c r="BI34" s="40">
        <v>196.63884143999994</v>
      </c>
      <c r="BJ34" s="40">
        <v>218.69332586999994</v>
      </c>
      <c r="BK34" s="40">
        <v>240.74781029999994</v>
      </c>
      <c r="BL34" s="40">
        <v>262.80229472999986</v>
      </c>
    </row>
    <row r="35" spans="3:64" ht="18">
      <c r="C35" s="42" t="s">
        <v>51</v>
      </c>
      <c r="D35" s="41"/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</row>
    <row r="36" spans="3:64" ht="14.25">
      <c r="C36" s="18" t="s">
        <v>19</v>
      </c>
      <c r="D36" s="36" t="s">
        <v>41</v>
      </c>
      <c r="E36" s="40">
        <v>13.87625</v>
      </c>
      <c r="F36" s="40">
        <v>13.87625</v>
      </c>
      <c r="G36" s="40">
        <v>13.87625</v>
      </c>
      <c r="H36" s="40">
        <v>13.87625</v>
      </c>
      <c r="I36" s="40">
        <v>13.87625</v>
      </c>
      <c r="J36" s="40">
        <v>13.87625</v>
      </c>
      <c r="K36" s="40">
        <v>13.87625</v>
      </c>
      <c r="L36" s="40">
        <v>13.87625</v>
      </c>
      <c r="M36" s="40">
        <v>13.87625</v>
      </c>
      <c r="N36" s="40">
        <v>13.87625</v>
      </c>
      <c r="O36" s="40">
        <v>13.87625</v>
      </c>
      <c r="P36" s="40">
        <v>13.87625</v>
      </c>
      <c r="Q36" s="40">
        <v>13.87625</v>
      </c>
      <c r="R36" s="40">
        <v>13.87625</v>
      </c>
      <c r="S36" s="40">
        <v>13.87625</v>
      </c>
      <c r="T36" s="40">
        <v>13.87625</v>
      </c>
      <c r="U36" s="40">
        <v>13.87625</v>
      </c>
      <c r="V36" s="40">
        <v>13.87625</v>
      </c>
      <c r="W36" s="40">
        <v>13.87625</v>
      </c>
      <c r="X36" s="40">
        <v>13.87625</v>
      </c>
      <c r="Y36" s="40">
        <v>13.87625</v>
      </c>
      <c r="Z36" s="40">
        <v>13.87625</v>
      </c>
      <c r="AA36" s="40">
        <v>13.87625</v>
      </c>
      <c r="AB36" s="40">
        <v>13.87625</v>
      </c>
      <c r="AC36" s="40">
        <v>13.87625</v>
      </c>
      <c r="AD36" s="40">
        <v>13.87625</v>
      </c>
      <c r="AE36" s="40">
        <v>13.87625</v>
      </c>
      <c r="AF36" s="40">
        <v>13.87625</v>
      </c>
      <c r="AG36" s="40">
        <v>13.87625</v>
      </c>
      <c r="AH36" s="40">
        <v>13.87625</v>
      </c>
      <c r="AI36" s="40">
        <v>13.87625</v>
      </c>
      <c r="AJ36" s="40">
        <v>13.87625</v>
      </c>
      <c r="AK36" s="40">
        <v>13.87625</v>
      </c>
      <c r="AL36" s="40">
        <v>13.87625</v>
      </c>
      <c r="AM36" s="40">
        <v>13.87625</v>
      </c>
      <c r="AN36" s="40">
        <v>13.87625</v>
      </c>
      <c r="AO36" s="40">
        <v>13.87625</v>
      </c>
      <c r="AP36" s="40">
        <v>13.87625</v>
      </c>
      <c r="AQ36" s="40">
        <v>13.87625</v>
      </c>
      <c r="AR36" s="40">
        <v>13.87625</v>
      </c>
      <c r="AS36" s="40">
        <v>13.87625</v>
      </c>
      <c r="AT36" s="40">
        <v>13.87625</v>
      </c>
      <c r="AU36" s="40">
        <v>13.87625</v>
      </c>
      <c r="AV36" s="40">
        <v>13.87625</v>
      </c>
      <c r="AW36" s="40">
        <v>13.87625</v>
      </c>
      <c r="AX36" s="40">
        <v>13.87625</v>
      </c>
      <c r="AY36" s="40">
        <v>13.87625</v>
      </c>
      <c r="AZ36" s="40">
        <v>13.87625</v>
      </c>
      <c r="BA36" s="40">
        <v>13.87625</v>
      </c>
      <c r="BB36" s="40">
        <v>13.87625</v>
      </c>
      <c r="BC36" s="40">
        <v>13.87625</v>
      </c>
      <c r="BD36" s="40">
        <v>13.87625</v>
      </c>
      <c r="BE36" s="40">
        <v>13.87625</v>
      </c>
      <c r="BF36" s="40">
        <v>13.87625</v>
      </c>
      <c r="BG36" s="40">
        <v>13.87625</v>
      </c>
      <c r="BH36" s="40">
        <v>13.87625</v>
      </c>
      <c r="BI36" s="40">
        <v>13.87625</v>
      </c>
      <c r="BJ36" s="40">
        <v>13.87625</v>
      </c>
      <c r="BK36" s="40">
        <v>13.87625</v>
      </c>
      <c r="BL36" s="40">
        <v>13.87625</v>
      </c>
    </row>
    <row r="37" spans="3:64" ht="14.25">
      <c r="C37" s="19" t="s">
        <v>20</v>
      </c>
      <c r="D37" s="33" t="s">
        <v>41</v>
      </c>
      <c r="E37" s="40">
        <v>16.011471364544516</v>
      </c>
      <c r="F37" s="40">
        <v>16.011471364544516</v>
      </c>
      <c r="G37" s="40">
        <v>16.011471364544516</v>
      </c>
      <c r="H37" s="40">
        <v>16.011471364544516</v>
      </c>
      <c r="I37" s="40">
        <v>16.011471364544516</v>
      </c>
      <c r="J37" s="40">
        <v>16.011471364544516</v>
      </c>
      <c r="K37" s="40">
        <v>16.011471364544516</v>
      </c>
      <c r="L37" s="40">
        <v>16.011471364544516</v>
      </c>
      <c r="M37" s="40">
        <v>16.011471364544516</v>
      </c>
      <c r="N37" s="40">
        <v>16.011471364544516</v>
      </c>
      <c r="O37" s="40">
        <v>16.011471364544516</v>
      </c>
      <c r="P37" s="40">
        <v>16.011471364544516</v>
      </c>
      <c r="Q37" s="40">
        <v>16.011471364544516</v>
      </c>
      <c r="R37" s="40">
        <v>16.011471364544516</v>
      </c>
      <c r="S37" s="40">
        <v>16.011471364544516</v>
      </c>
      <c r="T37" s="40">
        <v>16.011471364544516</v>
      </c>
      <c r="U37" s="40">
        <v>16.011471364544516</v>
      </c>
      <c r="V37" s="40">
        <v>16.011471364544516</v>
      </c>
      <c r="W37" s="40">
        <v>16.011471364544516</v>
      </c>
      <c r="X37" s="40">
        <v>16.011471364544516</v>
      </c>
      <c r="Y37" s="40">
        <v>16.011471364544516</v>
      </c>
      <c r="Z37" s="40">
        <v>16.011471364544516</v>
      </c>
      <c r="AA37" s="40">
        <v>16.011471364544516</v>
      </c>
      <c r="AB37" s="40">
        <v>16.011471364544516</v>
      </c>
      <c r="AC37" s="40">
        <v>16.011471364544516</v>
      </c>
      <c r="AD37" s="40">
        <v>16.011471364544516</v>
      </c>
      <c r="AE37" s="40">
        <v>16.011471364544516</v>
      </c>
      <c r="AF37" s="40">
        <v>16.011471364544516</v>
      </c>
      <c r="AG37" s="40">
        <v>16.011471364544516</v>
      </c>
      <c r="AH37" s="40">
        <v>16.011471364544516</v>
      </c>
      <c r="AI37" s="40">
        <v>16.011471364544516</v>
      </c>
      <c r="AJ37" s="40">
        <v>16.011471364544516</v>
      </c>
      <c r="AK37" s="40">
        <v>16.011471364544516</v>
      </c>
      <c r="AL37" s="40">
        <v>16.011471364544516</v>
      </c>
      <c r="AM37" s="40">
        <v>16.011471364544516</v>
      </c>
      <c r="AN37" s="40">
        <v>16.011471364544516</v>
      </c>
      <c r="AO37" s="40">
        <v>16.011471364544516</v>
      </c>
      <c r="AP37" s="40">
        <v>16.011471364544516</v>
      </c>
      <c r="AQ37" s="40">
        <v>16.011471364544516</v>
      </c>
      <c r="AR37" s="40">
        <v>16.011471364544516</v>
      </c>
      <c r="AS37" s="40">
        <v>16.011471364544516</v>
      </c>
      <c r="AT37" s="40">
        <v>16.011471364544516</v>
      </c>
      <c r="AU37" s="40">
        <v>16.011471364544516</v>
      </c>
      <c r="AV37" s="40">
        <v>16.011471364544516</v>
      </c>
      <c r="AW37" s="40">
        <v>16.011471364544516</v>
      </c>
      <c r="AX37" s="40">
        <v>16.011471364544516</v>
      </c>
      <c r="AY37" s="40">
        <v>16.011471364544516</v>
      </c>
      <c r="AZ37" s="40">
        <v>16.011471364544516</v>
      </c>
      <c r="BA37" s="40">
        <v>16.011471364544516</v>
      </c>
      <c r="BB37" s="40">
        <v>16.011471364544516</v>
      </c>
      <c r="BC37" s="40">
        <v>16.011471364544516</v>
      </c>
      <c r="BD37" s="40">
        <v>16.011471364544516</v>
      </c>
      <c r="BE37" s="40">
        <v>16.011471364544516</v>
      </c>
      <c r="BF37" s="40">
        <v>16.011471364544516</v>
      </c>
      <c r="BG37" s="40">
        <v>16.011471364544516</v>
      </c>
      <c r="BH37" s="40">
        <v>16.011471364544516</v>
      </c>
      <c r="BI37" s="40">
        <v>16.011471364544516</v>
      </c>
      <c r="BJ37" s="40">
        <v>16.011471364544516</v>
      </c>
      <c r="BK37" s="40">
        <v>16.011471364544516</v>
      </c>
      <c r="BL37" s="40">
        <v>16.011471364544516</v>
      </c>
    </row>
    <row r="38" spans="3:64" ht="14.25">
      <c r="C38" s="19" t="s">
        <v>21</v>
      </c>
      <c r="D38" s="33" t="s">
        <v>41</v>
      </c>
      <c r="E38" s="40">
        <v>1.2778868230518046</v>
      </c>
      <c r="F38" s="40">
        <v>1.2778868230518046</v>
      </c>
      <c r="G38" s="40">
        <v>1.2778868230518046</v>
      </c>
      <c r="H38" s="40">
        <v>1.2778868230518046</v>
      </c>
      <c r="I38" s="40">
        <v>1.2778868230518046</v>
      </c>
      <c r="J38" s="40">
        <v>1.2778868230518046</v>
      </c>
      <c r="K38" s="40">
        <v>1.2778868230518046</v>
      </c>
      <c r="L38" s="40">
        <v>1.2778868230518046</v>
      </c>
      <c r="M38" s="40">
        <v>1.2778868230518046</v>
      </c>
      <c r="N38" s="40">
        <v>1.2778868230518046</v>
      </c>
      <c r="O38" s="40">
        <v>1.2778868230518046</v>
      </c>
      <c r="P38" s="40">
        <v>1.2778868230518046</v>
      </c>
      <c r="Q38" s="40">
        <v>1.2778868230518046</v>
      </c>
      <c r="R38" s="40">
        <v>1.2778868230518046</v>
      </c>
      <c r="S38" s="40">
        <v>1.2778868230518046</v>
      </c>
      <c r="T38" s="40">
        <v>1.2778868230518046</v>
      </c>
      <c r="U38" s="40">
        <v>1.2778868230518046</v>
      </c>
      <c r="V38" s="40">
        <v>1.2778868230518046</v>
      </c>
      <c r="W38" s="40">
        <v>1.2778868230518046</v>
      </c>
      <c r="X38" s="40">
        <v>1.2778868230518046</v>
      </c>
      <c r="Y38" s="40">
        <v>1.2778868230518046</v>
      </c>
      <c r="Z38" s="40">
        <v>1.2778868230518046</v>
      </c>
      <c r="AA38" s="40">
        <v>1.2778868230518046</v>
      </c>
      <c r="AB38" s="40">
        <v>1.2778868230518046</v>
      </c>
      <c r="AC38" s="40">
        <v>1.2778868230518046</v>
      </c>
      <c r="AD38" s="40">
        <v>1.2778868230518046</v>
      </c>
      <c r="AE38" s="40">
        <v>1.2778868230518046</v>
      </c>
      <c r="AF38" s="40">
        <v>1.2778868230518046</v>
      </c>
      <c r="AG38" s="40">
        <v>1.2778868230518046</v>
      </c>
      <c r="AH38" s="40">
        <v>1.2778868230518046</v>
      </c>
      <c r="AI38" s="40">
        <v>1.2778868230518046</v>
      </c>
      <c r="AJ38" s="40">
        <v>1.2778868230518046</v>
      </c>
      <c r="AK38" s="40">
        <v>1.2778868230518046</v>
      </c>
      <c r="AL38" s="40">
        <v>1.2778868230518046</v>
      </c>
      <c r="AM38" s="40">
        <v>1.2778868230518046</v>
      </c>
      <c r="AN38" s="40">
        <v>1.2778868230518046</v>
      </c>
      <c r="AO38" s="40">
        <v>1.2778868230518046</v>
      </c>
      <c r="AP38" s="40">
        <v>1.2778868230518046</v>
      </c>
      <c r="AQ38" s="40">
        <v>1.2778868230518046</v>
      </c>
      <c r="AR38" s="40">
        <v>1.2778868230518046</v>
      </c>
      <c r="AS38" s="40">
        <v>1.2778868230518046</v>
      </c>
      <c r="AT38" s="40">
        <v>1.2778868230518046</v>
      </c>
      <c r="AU38" s="40">
        <v>1.2778868230518046</v>
      </c>
      <c r="AV38" s="40">
        <v>1.2778868230518046</v>
      </c>
      <c r="AW38" s="40">
        <v>1.2778868230518046</v>
      </c>
      <c r="AX38" s="40">
        <v>1.2778868230518046</v>
      </c>
      <c r="AY38" s="40">
        <v>1.2778868230518046</v>
      </c>
      <c r="AZ38" s="40">
        <v>1.2778868230518046</v>
      </c>
      <c r="BA38" s="40">
        <v>1.2778868230518046</v>
      </c>
      <c r="BB38" s="40">
        <v>1.2778868230518046</v>
      </c>
      <c r="BC38" s="40">
        <v>1.2778868230518046</v>
      </c>
      <c r="BD38" s="40">
        <v>1.2778868230518046</v>
      </c>
      <c r="BE38" s="40">
        <v>1.2778868230518046</v>
      </c>
      <c r="BF38" s="40">
        <v>1.2778868230518046</v>
      </c>
      <c r="BG38" s="40">
        <v>1.2778868230518046</v>
      </c>
      <c r="BH38" s="40">
        <v>1.2778868230518046</v>
      </c>
      <c r="BI38" s="40">
        <v>1.2778868230518046</v>
      </c>
      <c r="BJ38" s="40">
        <v>1.2778868230518046</v>
      </c>
      <c r="BK38" s="40">
        <v>1.2778868230518046</v>
      </c>
      <c r="BL38" s="40">
        <v>1.2778868230518046</v>
      </c>
    </row>
    <row r="39" spans="3:64" ht="14.25">
      <c r="C39" s="19" t="s">
        <v>22</v>
      </c>
      <c r="D39" s="33" t="s">
        <v>41</v>
      </c>
      <c r="E39" s="40">
        <v>1.5532121212121215</v>
      </c>
      <c r="F39" s="40">
        <v>1.5532121212121215</v>
      </c>
      <c r="G39" s="40">
        <v>1.5532121212121215</v>
      </c>
      <c r="H39" s="40">
        <v>1.5532121212121215</v>
      </c>
      <c r="I39" s="40">
        <v>1.5532121212121215</v>
      </c>
      <c r="J39" s="40">
        <v>1.5532121212121215</v>
      </c>
      <c r="K39" s="40">
        <v>1.5532121212121215</v>
      </c>
      <c r="L39" s="40">
        <v>1.5532121212121215</v>
      </c>
      <c r="M39" s="40">
        <v>1.5532121212121215</v>
      </c>
      <c r="N39" s="40">
        <v>1.5532121212121215</v>
      </c>
      <c r="O39" s="40">
        <v>1.5532121212121215</v>
      </c>
      <c r="P39" s="40">
        <v>1.5532121212121215</v>
      </c>
      <c r="Q39" s="40">
        <v>1.5532121212121215</v>
      </c>
      <c r="R39" s="40">
        <v>1.5532121212121215</v>
      </c>
      <c r="S39" s="40">
        <v>1.5532121212121215</v>
      </c>
      <c r="T39" s="40">
        <v>1.5532121212121215</v>
      </c>
      <c r="U39" s="40">
        <v>1.5532121212121215</v>
      </c>
      <c r="V39" s="40">
        <v>1.5532121212121215</v>
      </c>
      <c r="W39" s="40">
        <v>1.5532121212121215</v>
      </c>
      <c r="X39" s="40">
        <v>1.5532121212121215</v>
      </c>
      <c r="Y39" s="40">
        <v>1.5532121212121215</v>
      </c>
      <c r="Z39" s="40">
        <v>1.5532121212121215</v>
      </c>
      <c r="AA39" s="40">
        <v>1.5532121212121215</v>
      </c>
      <c r="AB39" s="40">
        <v>1.5532121212121215</v>
      </c>
      <c r="AC39" s="40">
        <v>1.5532121212121215</v>
      </c>
      <c r="AD39" s="40">
        <v>1.5532121212121215</v>
      </c>
      <c r="AE39" s="40">
        <v>1.5532121212121215</v>
      </c>
      <c r="AF39" s="40">
        <v>1.5532121212121215</v>
      </c>
      <c r="AG39" s="40">
        <v>1.5532121212121215</v>
      </c>
      <c r="AH39" s="40">
        <v>1.5532121212121215</v>
      </c>
      <c r="AI39" s="40">
        <v>1.5532121212121215</v>
      </c>
      <c r="AJ39" s="40">
        <v>1.5532121212121215</v>
      </c>
      <c r="AK39" s="40">
        <v>1.5532121212121215</v>
      </c>
      <c r="AL39" s="40">
        <v>1.5532121212121215</v>
      </c>
      <c r="AM39" s="40">
        <v>1.5532121212121215</v>
      </c>
      <c r="AN39" s="40">
        <v>1.5532121212121215</v>
      </c>
      <c r="AO39" s="40">
        <v>1.5532121212121215</v>
      </c>
      <c r="AP39" s="40">
        <v>1.5532121212121215</v>
      </c>
      <c r="AQ39" s="40">
        <v>1.5532121212121215</v>
      </c>
      <c r="AR39" s="40">
        <v>1.5532121212121215</v>
      </c>
      <c r="AS39" s="40">
        <v>1.5532121212121215</v>
      </c>
      <c r="AT39" s="40">
        <v>1.5532121212121215</v>
      </c>
      <c r="AU39" s="40">
        <v>1.5532121212121215</v>
      </c>
      <c r="AV39" s="40">
        <v>1.5532121212121215</v>
      </c>
      <c r="AW39" s="40">
        <v>1.5532121212121215</v>
      </c>
      <c r="AX39" s="40">
        <v>1.5532121212121215</v>
      </c>
      <c r="AY39" s="40">
        <v>1.5532121212121215</v>
      </c>
      <c r="AZ39" s="40">
        <v>1.5532121212121215</v>
      </c>
      <c r="BA39" s="40">
        <v>1.5532121212121215</v>
      </c>
      <c r="BB39" s="40">
        <v>1.5532121212121215</v>
      </c>
      <c r="BC39" s="40">
        <v>1.5532121212121215</v>
      </c>
      <c r="BD39" s="40">
        <v>1.5532121212121215</v>
      </c>
      <c r="BE39" s="40">
        <v>1.5532121212121215</v>
      </c>
      <c r="BF39" s="40">
        <v>1.5532121212121215</v>
      </c>
      <c r="BG39" s="40">
        <v>1.5532121212121215</v>
      </c>
      <c r="BH39" s="40">
        <v>1.5532121212121215</v>
      </c>
      <c r="BI39" s="40">
        <v>1.5532121212121215</v>
      </c>
      <c r="BJ39" s="40">
        <v>1.5532121212121215</v>
      </c>
      <c r="BK39" s="40">
        <v>1.5532121212121215</v>
      </c>
      <c r="BL39" s="40">
        <v>1.5532121212121215</v>
      </c>
    </row>
    <row r="40" spans="3:64" ht="14.25">
      <c r="C40" s="18" t="s">
        <v>42</v>
      </c>
      <c r="D40" s="33" t="s">
        <v>41</v>
      </c>
      <c r="E40" s="40">
        <v>1.4186836525502031</v>
      </c>
      <c r="F40" s="40">
        <v>1.4186836525502031</v>
      </c>
      <c r="G40" s="40">
        <v>1.4186836525502031</v>
      </c>
      <c r="H40" s="40">
        <v>1.4186836525502031</v>
      </c>
      <c r="I40" s="40">
        <v>1.4186836525502031</v>
      </c>
      <c r="J40" s="40">
        <v>1.4186836525502031</v>
      </c>
      <c r="K40" s="40">
        <v>1.4186836525502031</v>
      </c>
      <c r="L40" s="40">
        <v>1.4186836525502031</v>
      </c>
      <c r="M40" s="40">
        <v>1.4186836525502031</v>
      </c>
      <c r="N40" s="40">
        <v>1.4186836525502031</v>
      </c>
      <c r="O40" s="40">
        <v>1.4186836525502031</v>
      </c>
      <c r="P40" s="40">
        <v>1.4186836525502031</v>
      </c>
      <c r="Q40" s="40">
        <v>1.4186836525502031</v>
      </c>
      <c r="R40" s="40">
        <v>1.4186836525502031</v>
      </c>
      <c r="S40" s="40">
        <v>1.4186836525502031</v>
      </c>
      <c r="T40" s="40">
        <v>1.4186836525502031</v>
      </c>
      <c r="U40" s="40">
        <v>1.4186836525502031</v>
      </c>
      <c r="V40" s="40">
        <v>1.4186836525502031</v>
      </c>
      <c r="W40" s="40">
        <v>1.4186836525502031</v>
      </c>
      <c r="X40" s="40">
        <v>1.4186836525502031</v>
      </c>
      <c r="Y40" s="40">
        <v>1.4186836525502031</v>
      </c>
      <c r="Z40" s="40">
        <v>1.4186836525502031</v>
      </c>
      <c r="AA40" s="40">
        <v>1.4186836525502031</v>
      </c>
      <c r="AB40" s="40">
        <v>1.4186836525502031</v>
      </c>
      <c r="AC40" s="40">
        <v>1.4186836525502031</v>
      </c>
      <c r="AD40" s="40">
        <v>1.4186836525502031</v>
      </c>
      <c r="AE40" s="40">
        <v>1.4186836525502031</v>
      </c>
      <c r="AF40" s="40">
        <v>1.4186836525502031</v>
      </c>
      <c r="AG40" s="40">
        <v>1.4186836525502031</v>
      </c>
      <c r="AH40" s="40">
        <v>1.4186836525502031</v>
      </c>
      <c r="AI40" s="40">
        <v>1.4186836525502031</v>
      </c>
      <c r="AJ40" s="40">
        <v>1.4186836525502031</v>
      </c>
      <c r="AK40" s="40">
        <v>1.4186836525502031</v>
      </c>
      <c r="AL40" s="40">
        <v>1.4186836525502031</v>
      </c>
      <c r="AM40" s="40">
        <v>1.4186836525502031</v>
      </c>
      <c r="AN40" s="40">
        <v>1.4186836525502031</v>
      </c>
      <c r="AO40" s="40">
        <v>1.4186836525502031</v>
      </c>
      <c r="AP40" s="40">
        <v>1.4186836525502031</v>
      </c>
      <c r="AQ40" s="40">
        <v>1.4186836525502031</v>
      </c>
      <c r="AR40" s="40">
        <v>1.4186836525502031</v>
      </c>
      <c r="AS40" s="40">
        <v>1.4186836525502031</v>
      </c>
      <c r="AT40" s="40">
        <v>1.4186836525502031</v>
      </c>
      <c r="AU40" s="40">
        <v>1.4186836525502031</v>
      </c>
      <c r="AV40" s="40">
        <v>1.4186836525502031</v>
      </c>
      <c r="AW40" s="40">
        <v>1.4186836525502031</v>
      </c>
      <c r="AX40" s="40">
        <v>1.4186836525502031</v>
      </c>
      <c r="AY40" s="40">
        <v>1.4186836525502031</v>
      </c>
      <c r="AZ40" s="40">
        <v>1.4186836525502031</v>
      </c>
      <c r="BA40" s="40">
        <v>1.4186836525502031</v>
      </c>
      <c r="BB40" s="40">
        <v>1.4186836525502031</v>
      </c>
      <c r="BC40" s="40">
        <v>1.4186836525502031</v>
      </c>
      <c r="BD40" s="40">
        <v>1.4186836525502031</v>
      </c>
      <c r="BE40" s="40">
        <v>1.4186836525502031</v>
      </c>
      <c r="BF40" s="40">
        <v>1.4186836525502031</v>
      </c>
      <c r="BG40" s="40">
        <v>1.4186836525502031</v>
      </c>
      <c r="BH40" s="40">
        <v>1.4186836525502031</v>
      </c>
      <c r="BI40" s="40">
        <v>1.4186836525502031</v>
      </c>
      <c r="BJ40" s="40">
        <v>1.4186836525502031</v>
      </c>
      <c r="BK40" s="40">
        <v>1.4186836525502031</v>
      </c>
      <c r="BL40" s="40">
        <v>1.4186836525502031</v>
      </c>
    </row>
    <row r="41" spans="3:64" ht="14.25">
      <c r="C41" s="18" t="s">
        <v>43</v>
      </c>
      <c r="D41" s="33" t="s">
        <v>41</v>
      </c>
      <c r="E41" s="40">
        <v>1.815316666666667</v>
      </c>
      <c r="F41" s="40">
        <v>1.815316666666667</v>
      </c>
      <c r="G41" s="40">
        <v>1.815316666666667</v>
      </c>
      <c r="H41" s="40">
        <v>1.815316666666667</v>
      </c>
      <c r="I41" s="40">
        <v>1.815316666666667</v>
      </c>
      <c r="J41" s="40">
        <v>1.815316666666667</v>
      </c>
      <c r="K41" s="40">
        <v>1.815316666666667</v>
      </c>
      <c r="L41" s="40">
        <v>1.815316666666667</v>
      </c>
      <c r="M41" s="40">
        <v>1.815316666666667</v>
      </c>
      <c r="N41" s="40">
        <v>1.815316666666667</v>
      </c>
      <c r="O41" s="40">
        <v>1.815316666666667</v>
      </c>
      <c r="P41" s="40">
        <v>1.815316666666667</v>
      </c>
      <c r="Q41" s="40">
        <v>1.815316666666667</v>
      </c>
      <c r="R41" s="40">
        <v>1.815316666666667</v>
      </c>
      <c r="S41" s="40">
        <v>1.815316666666667</v>
      </c>
      <c r="T41" s="40">
        <v>1.815316666666667</v>
      </c>
      <c r="U41" s="40">
        <v>1.815316666666667</v>
      </c>
      <c r="V41" s="40">
        <v>1.815316666666667</v>
      </c>
      <c r="W41" s="40">
        <v>1.815316666666667</v>
      </c>
      <c r="X41" s="40">
        <v>1.815316666666667</v>
      </c>
      <c r="Y41" s="40">
        <v>1.815316666666667</v>
      </c>
      <c r="Z41" s="40">
        <v>1.815316666666667</v>
      </c>
      <c r="AA41" s="40">
        <v>1.815316666666667</v>
      </c>
      <c r="AB41" s="40">
        <v>1.815316666666667</v>
      </c>
      <c r="AC41" s="40">
        <v>1.815316666666667</v>
      </c>
      <c r="AD41" s="40">
        <v>1.815316666666667</v>
      </c>
      <c r="AE41" s="40">
        <v>1.815316666666667</v>
      </c>
      <c r="AF41" s="40">
        <v>1.815316666666667</v>
      </c>
      <c r="AG41" s="40">
        <v>1.815316666666667</v>
      </c>
      <c r="AH41" s="40">
        <v>1.815316666666667</v>
      </c>
      <c r="AI41" s="40">
        <v>1.815316666666667</v>
      </c>
      <c r="AJ41" s="40">
        <v>1.815316666666667</v>
      </c>
      <c r="AK41" s="40">
        <v>1.815316666666667</v>
      </c>
      <c r="AL41" s="40">
        <v>1.815316666666667</v>
      </c>
      <c r="AM41" s="40">
        <v>1.815316666666667</v>
      </c>
      <c r="AN41" s="40">
        <v>1.815316666666667</v>
      </c>
      <c r="AO41" s="40">
        <v>1.815316666666667</v>
      </c>
      <c r="AP41" s="40">
        <v>1.815316666666667</v>
      </c>
      <c r="AQ41" s="40">
        <v>1.815316666666667</v>
      </c>
      <c r="AR41" s="40">
        <v>1.815316666666667</v>
      </c>
      <c r="AS41" s="40">
        <v>1.815316666666667</v>
      </c>
      <c r="AT41" s="40">
        <v>1.815316666666667</v>
      </c>
      <c r="AU41" s="40">
        <v>1.815316666666667</v>
      </c>
      <c r="AV41" s="40">
        <v>1.815316666666667</v>
      </c>
      <c r="AW41" s="40">
        <v>1.815316666666667</v>
      </c>
      <c r="AX41" s="40">
        <v>1.815316666666667</v>
      </c>
      <c r="AY41" s="40">
        <v>1.815316666666667</v>
      </c>
      <c r="AZ41" s="40">
        <v>1.815316666666667</v>
      </c>
      <c r="BA41" s="40">
        <v>1.815316666666667</v>
      </c>
      <c r="BB41" s="40">
        <v>1.815316666666667</v>
      </c>
      <c r="BC41" s="40">
        <v>1.815316666666667</v>
      </c>
      <c r="BD41" s="40">
        <v>1.815316666666667</v>
      </c>
      <c r="BE41" s="40">
        <v>1.815316666666667</v>
      </c>
      <c r="BF41" s="40">
        <v>1.815316666666667</v>
      </c>
      <c r="BG41" s="40">
        <v>1.815316666666667</v>
      </c>
      <c r="BH41" s="40">
        <v>1.815316666666667</v>
      </c>
      <c r="BI41" s="40">
        <v>1.815316666666667</v>
      </c>
      <c r="BJ41" s="40">
        <v>1.815316666666667</v>
      </c>
      <c r="BK41" s="40">
        <v>1.815316666666667</v>
      </c>
      <c r="BL41" s="40">
        <v>1.815316666666667</v>
      </c>
    </row>
    <row r="42" spans="3:64" ht="14.25">
      <c r="C42" s="18" t="s">
        <v>44</v>
      </c>
      <c r="D42" s="33" t="s">
        <v>41</v>
      </c>
      <c r="E42" s="40">
        <v>8.736934876586362</v>
      </c>
      <c r="F42" s="40">
        <v>8.736934876586362</v>
      </c>
      <c r="G42" s="40">
        <v>8.736934876586362</v>
      </c>
      <c r="H42" s="40">
        <v>8.736934876586362</v>
      </c>
      <c r="I42" s="40">
        <v>8.736934876586362</v>
      </c>
      <c r="J42" s="40">
        <v>8.736934876586362</v>
      </c>
      <c r="K42" s="40">
        <v>8.736934876586362</v>
      </c>
      <c r="L42" s="40">
        <v>8.736934876586362</v>
      </c>
      <c r="M42" s="40">
        <v>8.736934876586362</v>
      </c>
      <c r="N42" s="40">
        <v>8.736934876586362</v>
      </c>
      <c r="O42" s="40">
        <v>8.736934876586362</v>
      </c>
      <c r="P42" s="40">
        <v>8.736934876586362</v>
      </c>
      <c r="Q42" s="40">
        <v>8.736934876586362</v>
      </c>
      <c r="R42" s="40">
        <v>8.736934876586362</v>
      </c>
      <c r="S42" s="40">
        <v>8.736934876586362</v>
      </c>
      <c r="T42" s="40">
        <v>8.736934876586362</v>
      </c>
      <c r="U42" s="40">
        <v>8.736934876586362</v>
      </c>
      <c r="V42" s="40">
        <v>8.736934876586362</v>
      </c>
      <c r="W42" s="40">
        <v>8.736934876586362</v>
      </c>
      <c r="X42" s="40">
        <v>8.736934876586362</v>
      </c>
      <c r="Y42" s="40">
        <v>8.736934876586362</v>
      </c>
      <c r="Z42" s="40">
        <v>8.736934876586362</v>
      </c>
      <c r="AA42" s="40">
        <v>8.736934876586362</v>
      </c>
      <c r="AB42" s="40">
        <v>8.736934876586362</v>
      </c>
      <c r="AC42" s="40">
        <v>8.736934876586362</v>
      </c>
      <c r="AD42" s="40">
        <v>8.736934876586362</v>
      </c>
      <c r="AE42" s="40">
        <v>8.736934876586362</v>
      </c>
      <c r="AF42" s="40">
        <v>8.736934876586362</v>
      </c>
      <c r="AG42" s="40">
        <v>8.736934876586362</v>
      </c>
      <c r="AH42" s="40">
        <v>8.736934876586362</v>
      </c>
      <c r="AI42" s="40">
        <v>8.736934876586362</v>
      </c>
      <c r="AJ42" s="40">
        <v>8.736934876586362</v>
      </c>
      <c r="AK42" s="40">
        <v>8.736934876586362</v>
      </c>
      <c r="AL42" s="40">
        <v>8.736934876586362</v>
      </c>
      <c r="AM42" s="40">
        <v>8.736934876586362</v>
      </c>
      <c r="AN42" s="40">
        <v>8.736934876586362</v>
      </c>
      <c r="AO42" s="40">
        <v>8.736934876586362</v>
      </c>
      <c r="AP42" s="40">
        <v>8.736934876586362</v>
      </c>
      <c r="AQ42" s="40">
        <v>8.736934876586362</v>
      </c>
      <c r="AR42" s="40">
        <v>8.736934876586362</v>
      </c>
      <c r="AS42" s="40">
        <v>8.736934876586362</v>
      </c>
      <c r="AT42" s="40">
        <v>8.736934876586362</v>
      </c>
      <c r="AU42" s="40">
        <v>8.736934876586362</v>
      </c>
      <c r="AV42" s="40">
        <v>8.736934876586362</v>
      </c>
      <c r="AW42" s="40">
        <v>8.736934876586362</v>
      </c>
      <c r="AX42" s="40">
        <v>8.736934876586362</v>
      </c>
      <c r="AY42" s="40">
        <v>8.736934876586362</v>
      </c>
      <c r="AZ42" s="40">
        <v>8.736934876586362</v>
      </c>
      <c r="BA42" s="40">
        <v>8.736934876586362</v>
      </c>
      <c r="BB42" s="40">
        <v>8.736934876586362</v>
      </c>
      <c r="BC42" s="40">
        <v>8.736934876586362</v>
      </c>
      <c r="BD42" s="40">
        <v>8.736934876586362</v>
      </c>
      <c r="BE42" s="40">
        <v>8.736934876586362</v>
      </c>
      <c r="BF42" s="40">
        <v>8.736934876586362</v>
      </c>
      <c r="BG42" s="40">
        <v>8.736934876586362</v>
      </c>
      <c r="BH42" s="40">
        <v>8.736934876586362</v>
      </c>
      <c r="BI42" s="40">
        <v>8.736934876586362</v>
      </c>
      <c r="BJ42" s="40">
        <v>8.736934876586362</v>
      </c>
      <c r="BK42" s="40">
        <v>8.736934876586362</v>
      </c>
      <c r="BL42" s="40">
        <v>8.736934876586362</v>
      </c>
    </row>
    <row r="43" spans="3:64" ht="14.25">
      <c r="C43" s="18" t="s">
        <v>45</v>
      </c>
      <c r="D43" s="33" t="s">
        <v>41</v>
      </c>
      <c r="E43" s="40">
        <v>3.8546748106060607</v>
      </c>
      <c r="F43" s="40">
        <v>3.8546748106060607</v>
      </c>
      <c r="G43" s="40">
        <v>3.8546748106060607</v>
      </c>
      <c r="H43" s="40">
        <v>3.8546748106060607</v>
      </c>
      <c r="I43" s="40">
        <v>3.8546748106060607</v>
      </c>
      <c r="J43" s="40">
        <v>3.8546748106060607</v>
      </c>
      <c r="K43" s="40">
        <v>3.8546748106060607</v>
      </c>
      <c r="L43" s="40">
        <v>3.8546748106060607</v>
      </c>
      <c r="M43" s="40">
        <v>3.8546748106060607</v>
      </c>
      <c r="N43" s="40">
        <v>3.8546748106060607</v>
      </c>
      <c r="O43" s="40">
        <v>3.8546748106060607</v>
      </c>
      <c r="P43" s="40">
        <v>3.8546748106060607</v>
      </c>
      <c r="Q43" s="40">
        <v>3.8546748106060607</v>
      </c>
      <c r="R43" s="40">
        <v>3.8546748106060607</v>
      </c>
      <c r="S43" s="40">
        <v>3.8546748106060607</v>
      </c>
      <c r="T43" s="40">
        <v>3.8546748106060607</v>
      </c>
      <c r="U43" s="40">
        <v>3.8546748106060607</v>
      </c>
      <c r="V43" s="40">
        <v>3.8546748106060607</v>
      </c>
      <c r="W43" s="40">
        <v>3.8546748106060607</v>
      </c>
      <c r="X43" s="40">
        <v>3.8546748106060607</v>
      </c>
      <c r="Y43" s="40">
        <v>3.8546748106060607</v>
      </c>
      <c r="Z43" s="40">
        <v>3.8546748106060607</v>
      </c>
      <c r="AA43" s="40">
        <v>3.8546748106060607</v>
      </c>
      <c r="AB43" s="40">
        <v>3.8546748106060607</v>
      </c>
      <c r="AC43" s="40">
        <v>3.8546748106060607</v>
      </c>
      <c r="AD43" s="40">
        <v>3.8546748106060607</v>
      </c>
      <c r="AE43" s="40">
        <v>3.8546748106060607</v>
      </c>
      <c r="AF43" s="40">
        <v>3.8546748106060607</v>
      </c>
      <c r="AG43" s="40">
        <v>3.8546748106060607</v>
      </c>
      <c r="AH43" s="40">
        <v>3.8546748106060607</v>
      </c>
      <c r="AI43" s="40">
        <v>3.8546748106060607</v>
      </c>
      <c r="AJ43" s="40">
        <v>3.8546748106060607</v>
      </c>
      <c r="AK43" s="40">
        <v>3.8546748106060607</v>
      </c>
      <c r="AL43" s="40">
        <v>3.8546748106060607</v>
      </c>
      <c r="AM43" s="40">
        <v>3.8546748106060607</v>
      </c>
      <c r="AN43" s="40">
        <v>3.8546748106060607</v>
      </c>
      <c r="AO43" s="40">
        <v>3.8546748106060607</v>
      </c>
      <c r="AP43" s="40">
        <v>3.8546748106060607</v>
      </c>
      <c r="AQ43" s="40">
        <v>3.8546748106060607</v>
      </c>
      <c r="AR43" s="40">
        <v>3.8546748106060607</v>
      </c>
      <c r="AS43" s="40">
        <v>3.8546748106060607</v>
      </c>
      <c r="AT43" s="40">
        <v>3.8546748106060607</v>
      </c>
      <c r="AU43" s="40">
        <v>3.8546748106060607</v>
      </c>
      <c r="AV43" s="40">
        <v>3.8546748106060607</v>
      </c>
      <c r="AW43" s="40">
        <v>3.8546748106060607</v>
      </c>
      <c r="AX43" s="40">
        <v>3.8546748106060607</v>
      </c>
      <c r="AY43" s="40">
        <v>3.8546748106060607</v>
      </c>
      <c r="AZ43" s="40">
        <v>3.8546748106060607</v>
      </c>
      <c r="BA43" s="40">
        <v>3.8546748106060607</v>
      </c>
      <c r="BB43" s="40">
        <v>3.8546748106060607</v>
      </c>
      <c r="BC43" s="40">
        <v>3.8546748106060607</v>
      </c>
      <c r="BD43" s="40">
        <v>3.8546748106060607</v>
      </c>
      <c r="BE43" s="40">
        <v>3.8546748106060607</v>
      </c>
      <c r="BF43" s="40">
        <v>3.8546748106060607</v>
      </c>
      <c r="BG43" s="40">
        <v>3.8546748106060607</v>
      </c>
      <c r="BH43" s="40">
        <v>3.8546748106060607</v>
      </c>
      <c r="BI43" s="40">
        <v>3.8546748106060607</v>
      </c>
      <c r="BJ43" s="40">
        <v>3.8546748106060607</v>
      </c>
      <c r="BK43" s="40">
        <v>3.8546748106060607</v>
      </c>
      <c r="BL43" s="40">
        <v>3.8546748106060607</v>
      </c>
    </row>
    <row r="44" spans="3:64" ht="14.25">
      <c r="C44" s="20" t="s">
        <v>23</v>
      </c>
      <c r="D44" s="33" t="s">
        <v>41</v>
      </c>
      <c r="E44" s="40">
        <v>70.76776554095844</v>
      </c>
      <c r="F44" s="40">
        <v>70.76776554095844</v>
      </c>
      <c r="G44" s="40">
        <v>70.76776554095844</v>
      </c>
      <c r="H44" s="40">
        <v>70.76776554095844</v>
      </c>
      <c r="I44" s="40">
        <v>70.76776554095844</v>
      </c>
      <c r="J44" s="40">
        <v>70.76776554095844</v>
      </c>
      <c r="K44" s="40">
        <v>70.76776554095844</v>
      </c>
      <c r="L44" s="40">
        <v>70.76776554095844</v>
      </c>
      <c r="M44" s="40">
        <v>70.76776554095844</v>
      </c>
      <c r="N44" s="40">
        <v>70.76776554095844</v>
      </c>
      <c r="O44" s="40">
        <v>70.76776554095844</v>
      </c>
      <c r="P44" s="40">
        <v>70.76776554095844</v>
      </c>
      <c r="Q44" s="40">
        <v>70.76776554095844</v>
      </c>
      <c r="R44" s="40">
        <v>70.76776554095844</v>
      </c>
      <c r="S44" s="40">
        <v>70.76776554095844</v>
      </c>
      <c r="T44" s="40">
        <v>70.76776554095844</v>
      </c>
      <c r="U44" s="40">
        <v>70.76776554095844</v>
      </c>
      <c r="V44" s="40">
        <v>70.76776554095844</v>
      </c>
      <c r="W44" s="40">
        <v>70.76776554095844</v>
      </c>
      <c r="X44" s="40">
        <v>70.76776554095844</v>
      </c>
      <c r="Y44" s="40">
        <v>67.41752894973732</v>
      </c>
      <c r="Z44" s="40">
        <v>67.41752894973732</v>
      </c>
      <c r="AA44" s="40">
        <v>67.41752894973732</v>
      </c>
      <c r="AB44" s="40">
        <v>67.41752894973732</v>
      </c>
      <c r="AC44" s="40">
        <v>67.41752894973732</v>
      </c>
      <c r="AD44" s="40">
        <v>67.41752894973732</v>
      </c>
      <c r="AE44" s="40">
        <v>67.41752894973732</v>
      </c>
      <c r="AF44" s="40">
        <v>67.41752894973732</v>
      </c>
      <c r="AG44" s="40">
        <v>67.41752894973732</v>
      </c>
      <c r="AH44" s="40">
        <v>67.41752894973732</v>
      </c>
      <c r="AI44" s="40">
        <v>67.41752894973732</v>
      </c>
      <c r="AJ44" s="40">
        <v>67.41752894973732</v>
      </c>
      <c r="AK44" s="40">
        <v>67.41752894973732</v>
      </c>
      <c r="AL44" s="40">
        <v>67.41752894973732</v>
      </c>
      <c r="AM44" s="40">
        <v>67.41752894973732</v>
      </c>
      <c r="AN44" s="40">
        <v>67.41752894973732</v>
      </c>
      <c r="AO44" s="40">
        <v>67.41752894973732</v>
      </c>
      <c r="AP44" s="40">
        <v>67.41752894973732</v>
      </c>
      <c r="AQ44" s="40">
        <v>67.41752894973732</v>
      </c>
      <c r="AR44" s="40">
        <v>67.41752894973732</v>
      </c>
      <c r="AS44" s="40">
        <v>64.90485150632148</v>
      </c>
      <c r="AT44" s="40">
        <v>64.90485150632148</v>
      </c>
      <c r="AU44" s="40">
        <v>64.90485150632148</v>
      </c>
      <c r="AV44" s="40">
        <v>64.90485150632148</v>
      </c>
      <c r="AW44" s="40">
        <v>64.90485150632148</v>
      </c>
      <c r="AX44" s="40">
        <v>64.90485150632148</v>
      </c>
      <c r="AY44" s="40">
        <v>64.90485150632148</v>
      </c>
      <c r="AZ44" s="40">
        <v>64.90485150632148</v>
      </c>
      <c r="BA44" s="40">
        <v>64.90485150632148</v>
      </c>
      <c r="BB44" s="40">
        <v>64.90485150632148</v>
      </c>
      <c r="BC44" s="40">
        <v>64.90485150632148</v>
      </c>
      <c r="BD44" s="40">
        <v>64.90485150632148</v>
      </c>
      <c r="BE44" s="40">
        <v>64.90485150632148</v>
      </c>
      <c r="BF44" s="40">
        <v>64.90485150632148</v>
      </c>
      <c r="BG44" s="40">
        <v>64.90485150632148</v>
      </c>
      <c r="BH44" s="40">
        <v>64.90485150632148</v>
      </c>
      <c r="BI44" s="40">
        <v>64.90485150632148</v>
      </c>
      <c r="BJ44" s="40">
        <v>64.90485150632148</v>
      </c>
      <c r="BK44" s="40">
        <v>64.90485150632148</v>
      </c>
      <c r="BL44" s="40">
        <v>64.90485150632148</v>
      </c>
    </row>
    <row r="45" spans="3:64" ht="15.75" thickBot="1">
      <c r="C45" s="21" t="s">
        <v>24</v>
      </c>
      <c r="D45" s="38" t="s">
        <v>41</v>
      </c>
      <c r="E45" s="40">
        <v>119.31219585617617</v>
      </c>
      <c r="F45" s="40">
        <v>119.31219585617617</v>
      </c>
      <c r="G45" s="40">
        <v>119.31219585617617</v>
      </c>
      <c r="H45" s="40">
        <v>119.31219585617617</v>
      </c>
      <c r="I45" s="40">
        <v>119.31219585617617</v>
      </c>
      <c r="J45" s="40">
        <v>119.31219585617617</v>
      </c>
      <c r="K45" s="40">
        <v>119.31219585617617</v>
      </c>
      <c r="L45" s="40">
        <v>119.31219585617617</v>
      </c>
      <c r="M45" s="40">
        <v>119.31219585617617</v>
      </c>
      <c r="N45" s="40">
        <v>119.31219585617617</v>
      </c>
      <c r="O45" s="40">
        <v>119.31219585617617</v>
      </c>
      <c r="P45" s="40">
        <v>119.31219585617617</v>
      </c>
      <c r="Q45" s="40">
        <v>119.31219585617617</v>
      </c>
      <c r="R45" s="40">
        <v>119.31219585617617</v>
      </c>
      <c r="S45" s="40">
        <v>119.31219585617617</v>
      </c>
      <c r="T45" s="40">
        <v>119.31219585617617</v>
      </c>
      <c r="U45" s="40">
        <v>119.31219585617617</v>
      </c>
      <c r="V45" s="40">
        <v>119.31219585617617</v>
      </c>
      <c r="W45" s="40">
        <v>119.31219585617617</v>
      </c>
      <c r="X45" s="40">
        <v>119.31219585617617</v>
      </c>
      <c r="Y45" s="40">
        <v>115.96195926495506</v>
      </c>
      <c r="Z45" s="40">
        <v>115.96195926495506</v>
      </c>
      <c r="AA45" s="40">
        <v>115.96195926495506</v>
      </c>
      <c r="AB45" s="40">
        <v>115.96195926495506</v>
      </c>
      <c r="AC45" s="40">
        <v>115.96195926495506</v>
      </c>
      <c r="AD45" s="40">
        <v>115.96195926495506</v>
      </c>
      <c r="AE45" s="40">
        <v>115.96195926495506</v>
      </c>
      <c r="AF45" s="40">
        <v>115.96195926495506</v>
      </c>
      <c r="AG45" s="40">
        <v>115.96195926495506</v>
      </c>
      <c r="AH45" s="40">
        <v>115.96195926495506</v>
      </c>
      <c r="AI45" s="40">
        <v>115.96195926495506</v>
      </c>
      <c r="AJ45" s="40">
        <v>115.96195926495506</v>
      </c>
      <c r="AK45" s="40">
        <v>115.96195926495506</v>
      </c>
      <c r="AL45" s="40">
        <v>115.96195926495506</v>
      </c>
      <c r="AM45" s="40">
        <v>115.96195926495506</v>
      </c>
      <c r="AN45" s="40">
        <v>115.96195926495506</v>
      </c>
      <c r="AO45" s="40">
        <v>115.96195926495506</v>
      </c>
      <c r="AP45" s="40">
        <v>115.96195926495506</v>
      </c>
      <c r="AQ45" s="40">
        <v>115.96195926495506</v>
      </c>
      <c r="AR45" s="40">
        <v>115.96195926495506</v>
      </c>
      <c r="AS45" s="40">
        <v>113.44928182153922</v>
      </c>
      <c r="AT45" s="40">
        <v>113.44928182153922</v>
      </c>
      <c r="AU45" s="40">
        <v>113.44928182153922</v>
      </c>
      <c r="AV45" s="40">
        <v>113.44928182153922</v>
      </c>
      <c r="AW45" s="40">
        <v>113.44928182153922</v>
      </c>
      <c r="AX45" s="40">
        <v>113.44928182153922</v>
      </c>
      <c r="AY45" s="40">
        <v>113.44928182153922</v>
      </c>
      <c r="AZ45" s="40">
        <v>113.44928182153922</v>
      </c>
      <c r="BA45" s="40">
        <v>113.44928182153922</v>
      </c>
      <c r="BB45" s="40">
        <v>113.44928182153922</v>
      </c>
      <c r="BC45" s="40">
        <v>113.44928182153922</v>
      </c>
      <c r="BD45" s="40">
        <v>113.44928182153922</v>
      </c>
      <c r="BE45" s="40">
        <v>113.44928182153922</v>
      </c>
      <c r="BF45" s="40">
        <v>113.44928182153922</v>
      </c>
      <c r="BG45" s="40">
        <v>113.44928182153922</v>
      </c>
      <c r="BH45" s="40">
        <v>113.44928182153922</v>
      </c>
      <c r="BI45" s="40">
        <v>113.44928182153922</v>
      </c>
      <c r="BJ45" s="40">
        <v>113.44928182153922</v>
      </c>
      <c r="BK45" s="40">
        <v>113.44928182153922</v>
      </c>
      <c r="BL45" s="40">
        <v>113.44928182153922</v>
      </c>
    </row>
    <row r="46" spans="3:64" ht="14.25">
      <c r="C46" s="22" t="s">
        <v>25</v>
      </c>
      <c r="D46" s="36" t="s">
        <v>41</v>
      </c>
      <c r="E46" s="40">
        <v>123.58887153941603</v>
      </c>
      <c r="F46" s="40">
        <v>123.58887153941603</v>
      </c>
      <c r="G46" s="40">
        <v>123.58887153941603</v>
      </c>
      <c r="H46" s="40">
        <v>123.58887153941603</v>
      </c>
      <c r="I46" s="40">
        <v>123.58887153941603</v>
      </c>
      <c r="J46" s="40">
        <v>123.58887153941603</v>
      </c>
      <c r="K46" s="40">
        <v>123.58887153941603</v>
      </c>
      <c r="L46" s="40">
        <v>123.58887153941603</v>
      </c>
      <c r="M46" s="40">
        <v>123.58887153941603</v>
      </c>
      <c r="N46" s="40">
        <v>123.58887153941603</v>
      </c>
      <c r="O46" s="40">
        <v>123.58887153941603</v>
      </c>
      <c r="P46" s="40">
        <v>123.58887153941603</v>
      </c>
      <c r="Q46" s="40">
        <v>123.58887153941603</v>
      </c>
      <c r="R46" s="40">
        <v>123.58887153941603</v>
      </c>
      <c r="S46" s="40">
        <v>123.58887153941603</v>
      </c>
      <c r="T46" s="40">
        <v>123.58887153941603</v>
      </c>
      <c r="U46" s="40">
        <v>123.58887153941603</v>
      </c>
      <c r="V46" s="40">
        <v>123.58887153941603</v>
      </c>
      <c r="W46" s="40">
        <v>123.58887153941603</v>
      </c>
      <c r="X46" s="40">
        <v>123.58887153941603</v>
      </c>
      <c r="Y46" s="40">
        <v>109.66965891865993</v>
      </c>
      <c r="Z46" s="40">
        <v>109.66965891865993</v>
      </c>
      <c r="AA46" s="40">
        <v>109.66965891865993</v>
      </c>
      <c r="AB46" s="40">
        <v>109.66965891865993</v>
      </c>
      <c r="AC46" s="40">
        <v>109.66965891865993</v>
      </c>
      <c r="AD46" s="40">
        <v>109.66965891865993</v>
      </c>
      <c r="AE46" s="40">
        <v>109.66965891865993</v>
      </c>
      <c r="AF46" s="40">
        <v>109.66965891865993</v>
      </c>
      <c r="AG46" s="40">
        <v>109.66965891865993</v>
      </c>
      <c r="AH46" s="40">
        <v>109.66965891865993</v>
      </c>
      <c r="AI46" s="40">
        <v>109.66965891865993</v>
      </c>
      <c r="AJ46" s="40">
        <v>109.66965891865993</v>
      </c>
      <c r="AK46" s="40">
        <v>109.66965891865993</v>
      </c>
      <c r="AL46" s="40">
        <v>109.66965891865993</v>
      </c>
      <c r="AM46" s="40">
        <v>109.66965891865993</v>
      </c>
      <c r="AN46" s="40">
        <v>109.66965891865993</v>
      </c>
      <c r="AO46" s="40">
        <v>109.66965891865993</v>
      </c>
      <c r="AP46" s="40">
        <v>109.66965891865993</v>
      </c>
      <c r="AQ46" s="40">
        <v>109.66965891865993</v>
      </c>
      <c r="AR46" s="40">
        <v>109.66965891865993</v>
      </c>
      <c r="AS46" s="40">
        <v>99.23024945309291</v>
      </c>
      <c r="AT46" s="40">
        <v>99.23024945309291</v>
      </c>
      <c r="AU46" s="40">
        <v>99.23024945309291</v>
      </c>
      <c r="AV46" s="40">
        <v>99.23024945309291</v>
      </c>
      <c r="AW46" s="40">
        <v>99.23024945309291</v>
      </c>
      <c r="AX46" s="40">
        <v>99.23024945309291</v>
      </c>
      <c r="AY46" s="40">
        <v>99.23024945309291</v>
      </c>
      <c r="AZ46" s="40">
        <v>99.23024945309291</v>
      </c>
      <c r="BA46" s="40">
        <v>99.23024945309291</v>
      </c>
      <c r="BB46" s="40">
        <v>99.23024945309291</v>
      </c>
      <c r="BC46" s="40">
        <v>99.23024945309291</v>
      </c>
      <c r="BD46" s="40">
        <v>99.23024945309291</v>
      </c>
      <c r="BE46" s="40">
        <v>99.23024945309291</v>
      </c>
      <c r="BF46" s="40">
        <v>99.23024945309291</v>
      </c>
      <c r="BG46" s="40">
        <v>99.23024945309291</v>
      </c>
      <c r="BH46" s="40">
        <v>99.23024945309291</v>
      </c>
      <c r="BI46" s="40">
        <v>99.23024945309291</v>
      </c>
      <c r="BJ46" s="40">
        <v>99.23024945309291</v>
      </c>
      <c r="BK46" s="40">
        <v>99.23024945309291</v>
      </c>
      <c r="BL46" s="40">
        <v>99.23024945309291</v>
      </c>
    </row>
    <row r="47" spans="3:64" ht="14.25">
      <c r="C47" s="22" t="s">
        <v>26</v>
      </c>
      <c r="D47" s="33" t="s">
        <v>41</v>
      </c>
      <c r="E47" s="40">
        <v>11.438745335308996</v>
      </c>
      <c r="F47" s="40">
        <v>11.438745335308996</v>
      </c>
      <c r="G47" s="40">
        <v>11.438745335308996</v>
      </c>
      <c r="H47" s="40">
        <v>11.438745335308996</v>
      </c>
      <c r="I47" s="40">
        <v>11.438745335308996</v>
      </c>
      <c r="J47" s="40">
        <v>11.438745335308996</v>
      </c>
      <c r="K47" s="40">
        <v>11.438745335308996</v>
      </c>
      <c r="L47" s="40">
        <v>11.438745335308996</v>
      </c>
      <c r="M47" s="40">
        <v>11.438745335308996</v>
      </c>
      <c r="N47" s="40">
        <v>11.438745335308996</v>
      </c>
      <c r="O47" s="40">
        <v>11.438745335308996</v>
      </c>
      <c r="P47" s="40">
        <v>11.438745335308996</v>
      </c>
      <c r="Q47" s="40">
        <v>11.438745335308996</v>
      </c>
      <c r="R47" s="40">
        <v>11.438745335308996</v>
      </c>
      <c r="S47" s="40">
        <v>11.438745335308996</v>
      </c>
      <c r="T47" s="40">
        <v>11.438745335308996</v>
      </c>
      <c r="U47" s="40">
        <v>11.438745335308996</v>
      </c>
      <c r="V47" s="40">
        <v>11.438745335308996</v>
      </c>
      <c r="W47" s="40">
        <v>11.438745335308996</v>
      </c>
      <c r="X47" s="40">
        <v>11.438745335308996</v>
      </c>
      <c r="Y47" s="40">
        <v>10.081061322258146</v>
      </c>
      <c r="Z47" s="40">
        <v>10.081061322258146</v>
      </c>
      <c r="AA47" s="40">
        <v>10.081061322258146</v>
      </c>
      <c r="AB47" s="40">
        <v>10.081061322258146</v>
      </c>
      <c r="AC47" s="40">
        <v>10.081061322258146</v>
      </c>
      <c r="AD47" s="40">
        <v>10.081061322258146</v>
      </c>
      <c r="AE47" s="40">
        <v>10.081061322258146</v>
      </c>
      <c r="AF47" s="40">
        <v>10.081061322258146</v>
      </c>
      <c r="AG47" s="40">
        <v>10.081061322258146</v>
      </c>
      <c r="AH47" s="40">
        <v>10.081061322258146</v>
      </c>
      <c r="AI47" s="40">
        <v>10.081061322258146</v>
      </c>
      <c r="AJ47" s="40">
        <v>10.081061322258146</v>
      </c>
      <c r="AK47" s="40">
        <v>10.081061322258146</v>
      </c>
      <c r="AL47" s="40">
        <v>10.081061322258146</v>
      </c>
      <c r="AM47" s="40">
        <v>10.081061322258146</v>
      </c>
      <c r="AN47" s="40">
        <v>10.081061322258146</v>
      </c>
      <c r="AO47" s="40">
        <v>10.081061322258146</v>
      </c>
      <c r="AP47" s="40">
        <v>10.081061322258146</v>
      </c>
      <c r="AQ47" s="40">
        <v>10.081061322258146</v>
      </c>
      <c r="AR47" s="40">
        <v>10.081061322258146</v>
      </c>
      <c r="AS47" s="40">
        <v>9.062798312470013</v>
      </c>
      <c r="AT47" s="40">
        <v>9.062798312470013</v>
      </c>
      <c r="AU47" s="40">
        <v>9.062798312470013</v>
      </c>
      <c r="AV47" s="40">
        <v>9.062798312470013</v>
      </c>
      <c r="AW47" s="40">
        <v>9.062798312470013</v>
      </c>
      <c r="AX47" s="40">
        <v>9.062798312470013</v>
      </c>
      <c r="AY47" s="40">
        <v>9.062798312470013</v>
      </c>
      <c r="AZ47" s="40">
        <v>9.062798312470013</v>
      </c>
      <c r="BA47" s="40">
        <v>9.062798312470013</v>
      </c>
      <c r="BB47" s="40">
        <v>9.062798312470013</v>
      </c>
      <c r="BC47" s="40">
        <v>9.062798312470013</v>
      </c>
      <c r="BD47" s="40">
        <v>9.062798312470013</v>
      </c>
      <c r="BE47" s="40">
        <v>9.062798312470013</v>
      </c>
      <c r="BF47" s="40">
        <v>9.062798312470013</v>
      </c>
      <c r="BG47" s="40">
        <v>9.062798312470013</v>
      </c>
      <c r="BH47" s="40">
        <v>9.062798312470013</v>
      </c>
      <c r="BI47" s="40">
        <v>9.062798312470013</v>
      </c>
      <c r="BJ47" s="40">
        <v>9.062798312470013</v>
      </c>
      <c r="BK47" s="40">
        <v>9.062798312470013</v>
      </c>
      <c r="BL47" s="40">
        <v>9.062798312470013</v>
      </c>
    </row>
    <row r="48" spans="3:64" ht="14.25">
      <c r="C48" s="22" t="s">
        <v>27</v>
      </c>
      <c r="D48" s="33" t="s">
        <v>41</v>
      </c>
      <c r="E48" s="40">
        <v>9.9716724940457</v>
      </c>
      <c r="F48" s="40">
        <v>9.9716724940457</v>
      </c>
      <c r="G48" s="40">
        <v>9.9716724940457</v>
      </c>
      <c r="H48" s="40">
        <v>9.9716724940457</v>
      </c>
      <c r="I48" s="40">
        <v>9.9716724940457</v>
      </c>
      <c r="J48" s="40">
        <v>9.9716724940457</v>
      </c>
      <c r="K48" s="40">
        <v>9.9716724940457</v>
      </c>
      <c r="L48" s="40">
        <v>9.9716724940457</v>
      </c>
      <c r="M48" s="40">
        <v>9.9716724940457</v>
      </c>
      <c r="N48" s="40">
        <v>9.9716724940457</v>
      </c>
      <c r="O48" s="40">
        <v>9.9716724940457</v>
      </c>
      <c r="P48" s="40">
        <v>9.9716724940457</v>
      </c>
      <c r="Q48" s="40">
        <v>9.9716724940457</v>
      </c>
      <c r="R48" s="40">
        <v>9.9716724940457</v>
      </c>
      <c r="S48" s="40">
        <v>9.9716724940457</v>
      </c>
      <c r="T48" s="40">
        <v>9.9716724940457</v>
      </c>
      <c r="U48" s="40">
        <v>9.9716724940457</v>
      </c>
      <c r="V48" s="40">
        <v>9.9716724940457</v>
      </c>
      <c r="W48" s="40">
        <v>9.9716724940457</v>
      </c>
      <c r="X48" s="40">
        <v>9.9716724940457</v>
      </c>
      <c r="Y48" s="40">
        <v>8.765990060716849</v>
      </c>
      <c r="Z48" s="40">
        <v>8.765990060716849</v>
      </c>
      <c r="AA48" s="40">
        <v>8.765990060716849</v>
      </c>
      <c r="AB48" s="40">
        <v>8.765990060716849</v>
      </c>
      <c r="AC48" s="40">
        <v>8.765990060716849</v>
      </c>
      <c r="AD48" s="40">
        <v>8.765990060716849</v>
      </c>
      <c r="AE48" s="40">
        <v>8.765990060716849</v>
      </c>
      <c r="AF48" s="40">
        <v>8.765990060716849</v>
      </c>
      <c r="AG48" s="40">
        <v>8.765990060716849</v>
      </c>
      <c r="AH48" s="40">
        <v>8.765990060716849</v>
      </c>
      <c r="AI48" s="40">
        <v>8.765990060716849</v>
      </c>
      <c r="AJ48" s="40">
        <v>8.765990060716849</v>
      </c>
      <c r="AK48" s="40">
        <v>8.765990060716849</v>
      </c>
      <c r="AL48" s="40">
        <v>8.765990060716849</v>
      </c>
      <c r="AM48" s="40">
        <v>8.765990060716849</v>
      </c>
      <c r="AN48" s="40">
        <v>8.765990060716849</v>
      </c>
      <c r="AO48" s="40">
        <v>8.765990060716849</v>
      </c>
      <c r="AP48" s="40">
        <v>8.765990060716849</v>
      </c>
      <c r="AQ48" s="40">
        <v>8.765990060716849</v>
      </c>
      <c r="AR48" s="40">
        <v>8.765990060716849</v>
      </c>
      <c r="AS48" s="40">
        <v>7.861728235720213</v>
      </c>
      <c r="AT48" s="40">
        <v>7.861728235720213</v>
      </c>
      <c r="AU48" s="40">
        <v>7.861728235720213</v>
      </c>
      <c r="AV48" s="40">
        <v>7.861728235720213</v>
      </c>
      <c r="AW48" s="40">
        <v>7.861728235720213</v>
      </c>
      <c r="AX48" s="40">
        <v>7.861728235720213</v>
      </c>
      <c r="AY48" s="40">
        <v>7.861728235720213</v>
      </c>
      <c r="AZ48" s="40">
        <v>7.861728235720213</v>
      </c>
      <c r="BA48" s="40">
        <v>7.861728235720213</v>
      </c>
      <c r="BB48" s="40">
        <v>7.861728235720213</v>
      </c>
      <c r="BC48" s="40">
        <v>7.861728235720213</v>
      </c>
      <c r="BD48" s="40">
        <v>7.861728235720213</v>
      </c>
      <c r="BE48" s="40">
        <v>7.861728235720213</v>
      </c>
      <c r="BF48" s="40">
        <v>7.861728235720213</v>
      </c>
      <c r="BG48" s="40">
        <v>7.861728235720213</v>
      </c>
      <c r="BH48" s="40">
        <v>7.861728235720213</v>
      </c>
      <c r="BI48" s="40">
        <v>7.861728235720213</v>
      </c>
      <c r="BJ48" s="40">
        <v>7.861728235720213</v>
      </c>
      <c r="BK48" s="40">
        <v>7.861728235720213</v>
      </c>
      <c r="BL48" s="40">
        <v>7.861728235720213</v>
      </c>
    </row>
    <row r="49" spans="3:64" ht="14.25">
      <c r="C49" s="23" t="s">
        <v>28</v>
      </c>
      <c r="D49" s="33" t="s">
        <v>41</v>
      </c>
      <c r="E49" s="40">
        <v>10.10279649396108</v>
      </c>
      <c r="F49" s="40">
        <v>10.10279649396108</v>
      </c>
      <c r="G49" s="40">
        <v>10.10279649396108</v>
      </c>
      <c r="H49" s="40">
        <v>10.10279649396108</v>
      </c>
      <c r="I49" s="40">
        <v>10.10279649396108</v>
      </c>
      <c r="J49" s="40">
        <v>10.10279649396108</v>
      </c>
      <c r="K49" s="40">
        <v>10.10279649396108</v>
      </c>
      <c r="L49" s="40">
        <v>10.10279649396108</v>
      </c>
      <c r="M49" s="40">
        <v>10.10279649396108</v>
      </c>
      <c r="N49" s="40">
        <v>10.10279649396108</v>
      </c>
      <c r="O49" s="40">
        <v>10.10279649396108</v>
      </c>
      <c r="P49" s="40">
        <v>10.10279649396108</v>
      </c>
      <c r="Q49" s="40">
        <v>10.10279649396108</v>
      </c>
      <c r="R49" s="40">
        <v>10.10279649396108</v>
      </c>
      <c r="S49" s="40">
        <v>10.10279649396108</v>
      </c>
      <c r="T49" s="40">
        <v>10.10279649396108</v>
      </c>
      <c r="U49" s="40">
        <v>10.10279649396108</v>
      </c>
      <c r="V49" s="40">
        <v>10.10279649396108</v>
      </c>
      <c r="W49" s="40">
        <v>10.10279649396108</v>
      </c>
      <c r="X49" s="40">
        <v>10.10279649396108</v>
      </c>
      <c r="Y49" s="40">
        <v>8.94286210889807</v>
      </c>
      <c r="Z49" s="40">
        <v>8.94286210889807</v>
      </c>
      <c r="AA49" s="40">
        <v>8.94286210889807</v>
      </c>
      <c r="AB49" s="40">
        <v>8.94286210889807</v>
      </c>
      <c r="AC49" s="40">
        <v>8.94286210889807</v>
      </c>
      <c r="AD49" s="40">
        <v>8.94286210889807</v>
      </c>
      <c r="AE49" s="40">
        <v>8.94286210889807</v>
      </c>
      <c r="AF49" s="40">
        <v>8.94286210889807</v>
      </c>
      <c r="AG49" s="40">
        <v>8.94286210889807</v>
      </c>
      <c r="AH49" s="40">
        <v>8.94286210889807</v>
      </c>
      <c r="AI49" s="40">
        <v>8.94286210889807</v>
      </c>
      <c r="AJ49" s="40">
        <v>8.94286210889807</v>
      </c>
      <c r="AK49" s="40">
        <v>8.94286210889807</v>
      </c>
      <c r="AL49" s="40">
        <v>8.94286210889807</v>
      </c>
      <c r="AM49" s="40">
        <v>8.94286210889807</v>
      </c>
      <c r="AN49" s="40">
        <v>8.94286210889807</v>
      </c>
      <c r="AO49" s="40">
        <v>8.94286210889807</v>
      </c>
      <c r="AP49" s="40">
        <v>8.94286210889807</v>
      </c>
      <c r="AQ49" s="40">
        <v>8.94286210889807</v>
      </c>
      <c r="AR49" s="40">
        <v>8.94286210889807</v>
      </c>
      <c r="AS49" s="40">
        <v>8.072911320100818</v>
      </c>
      <c r="AT49" s="40">
        <v>8.072911320100818</v>
      </c>
      <c r="AU49" s="40">
        <v>8.072911320100818</v>
      </c>
      <c r="AV49" s="40">
        <v>8.072911320100818</v>
      </c>
      <c r="AW49" s="40">
        <v>8.072911320100818</v>
      </c>
      <c r="AX49" s="40">
        <v>8.072911320100818</v>
      </c>
      <c r="AY49" s="40">
        <v>8.072911320100818</v>
      </c>
      <c r="AZ49" s="40">
        <v>8.072911320100818</v>
      </c>
      <c r="BA49" s="40">
        <v>8.072911320100818</v>
      </c>
      <c r="BB49" s="40">
        <v>8.072911320100818</v>
      </c>
      <c r="BC49" s="40">
        <v>8.072911320100818</v>
      </c>
      <c r="BD49" s="40">
        <v>8.072911320100818</v>
      </c>
      <c r="BE49" s="40">
        <v>8.072911320100818</v>
      </c>
      <c r="BF49" s="40">
        <v>8.072911320100818</v>
      </c>
      <c r="BG49" s="40">
        <v>8.072911320100818</v>
      </c>
      <c r="BH49" s="40">
        <v>8.072911320100818</v>
      </c>
      <c r="BI49" s="40">
        <v>8.072911320100818</v>
      </c>
      <c r="BJ49" s="40">
        <v>8.072911320100818</v>
      </c>
      <c r="BK49" s="40">
        <v>8.072911320100818</v>
      </c>
      <c r="BL49" s="40">
        <v>8.072911320100818</v>
      </c>
    </row>
    <row r="50" spans="3:64" ht="14.25">
      <c r="C50" s="22" t="s">
        <v>164</v>
      </c>
      <c r="D50" s="33" t="s">
        <v>165</v>
      </c>
      <c r="E50" s="40">
        <v>8.751580053715236</v>
      </c>
      <c r="F50" s="40">
        <v>8.751580053715236</v>
      </c>
      <c r="G50" s="40">
        <v>8.751580053715236</v>
      </c>
      <c r="H50" s="40">
        <v>8.751580053715236</v>
      </c>
      <c r="I50" s="40">
        <v>8.751580053715236</v>
      </c>
      <c r="J50" s="40">
        <v>8.751580053715236</v>
      </c>
      <c r="K50" s="40">
        <v>8.751580053715236</v>
      </c>
      <c r="L50" s="40">
        <v>8.751580053715236</v>
      </c>
      <c r="M50" s="40">
        <v>8.751580053715236</v>
      </c>
      <c r="N50" s="40">
        <v>8.751580053715236</v>
      </c>
      <c r="O50" s="40">
        <v>8.751580053715236</v>
      </c>
      <c r="P50" s="40">
        <v>8.751580053715236</v>
      </c>
      <c r="Q50" s="40">
        <v>8.751580053715236</v>
      </c>
      <c r="R50" s="40">
        <v>8.751580053715236</v>
      </c>
      <c r="S50" s="40">
        <v>8.751580053715236</v>
      </c>
      <c r="T50" s="40">
        <v>8.751580053715236</v>
      </c>
      <c r="U50" s="40">
        <v>8.751580053715236</v>
      </c>
      <c r="V50" s="40">
        <v>8.751580053715236</v>
      </c>
      <c r="W50" s="40">
        <v>8.751580053715236</v>
      </c>
      <c r="X50" s="40">
        <v>8.751580053715236</v>
      </c>
      <c r="Y50" s="40">
        <v>7.929931484613055</v>
      </c>
      <c r="Z50" s="40">
        <v>7.929931484613055</v>
      </c>
      <c r="AA50" s="40">
        <v>7.929931484613055</v>
      </c>
      <c r="AB50" s="40">
        <v>7.929931484613055</v>
      </c>
      <c r="AC50" s="40">
        <v>7.929931484613055</v>
      </c>
      <c r="AD50" s="40">
        <v>7.929931484613055</v>
      </c>
      <c r="AE50" s="40">
        <v>7.929931484613055</v>
      </c>
      <c r="AF50" s="40">
        <v>7.929931484613055</v>
      </c>
      <c r="AG50" s="40">
        <v>7.929931484613055</v>
      </c>
      <c r="AH50" s="40">
        <v>7.929931484613055</v>
      </c>
      <c r="AI50" s="40">
        <v>7.929931484613055</v>
      </c>
      <c r="AJ50" s="40">
        <v>7.929931484613055</v>
      </c>
      <c r="AK50" s="40">
        <v>7.929931484613055</v>
      </c>
      <c r="AL50" s="40">
        <v>7.929931484613055</v>
      </c>
      <c r="AM50" s="40">
        <v>7.929931484613055</v>
      </c>
      <c r="AN50" s="40">
        <v>7.929931484613055</v>
      </c>
      <c r="AO50" s="40">
        <v>7.929931484613055</v>
      </c>
      <c r="AP50" s="40">
        <v>7.929931484613055</v>
      </c>
      <c r="AQ50" s="40">
        <v>7.929931484613055</v>
      </c>
      <c r="AR50" s="40">
        <v>7.929931484613055</v>
      </c>
      <c r="AS50" s="40">
        <v>7.313695057786426</v>
      </c>
      <c r="AT50" s="40">
        <v>7.313695057786426</v>
      </c>
      <c r="AU50" s="40">
        <v>7.313695057786426</v>
      </c>
      <c r="AV50" s="40">
        <v>7.313695057786426</v>
      </c>
      <c r="AW50" s="40">
        <v>7.313695057786426</v>
      </c>
      <c r="AX50" s="40">
        <v>7.313695057786426</v>
      </c>
      <c r="AY50" s="40">
        <v>7.313695057786426</v>
      </c>
      <c r="AZ50" s="40">
        <v>7.313695057786426</v>
      </c>
      <c r="BA50" s="40">
        <v>7.313695057786426</v>
      </c>
      <c r="BB50" s="40">
        <v>7.313695057786426</v>
      </c>
      <c r="BC50" s="40">
        <v>7.313695057786426</v>
      </c>
      <c r="BD50" s="40">
        <v>7.313695057786426</v>
      </c>
      <c r="BE50" s="40">
        <v>7.313695057786426</v>
      </c>
      <c r="BF50" s="40">
        <v>7.313695057786426</v>
      </c>
      <c r="BG50" s="40">
        <v>7.313695057786426</v>
      </c>
      <c r="BH50" s="40">
        <v>7.313695057786426</v>
      </c>
      <c r="BI50" s="40">
        <v>7.313695057786426</v>
      </c>
      <c r="BJ50" s="40">
        <v>7.313695057786426</v>
      </c>
      <c r="BK50" s="40">
        <v>7.313695057786426</v>
      </c>
      <c r="BL50" s="40">
        <v>7.313695057786426</v>
      </c>
    </row>
    <row r="51" spans="3:64" ht="14.25">
      <c r="C51" s="22" t="s">
        <v>29</v>
      </c>
      <c r="D51" s="33" t="s">
        <v>41</v>
      </c>
      <c r="E51" s="43">
        <v>114.35252077187012</v>
      </c>
      <c r="F51" s="40">
        <v>114.35252077187012</v>
      </c>
      <c r="G51" s="40">
        <v>114.35252077187012</v>
      </c>
      <c r="H51" s="40">
        <v>114.35252077187012</v>
      </c>
      <c r="I51" s="40">
        <v>114.35252077187012</v>
      </c>
      <c r="J51" s="40">
        <v>114.35252077187012</v>
      </c>
      <c r="K51" s="40">
        <v>114.35252077187012</v>
      </c>
      <c r="L51" s="40">
        <v>114.35252077187012</v>
      </c>
      <c r="M51" s="40">
        <v>114.35252077187012</v>
      </c>
      <c r="N51" s="40">
        <v>114.35252077187012</v>
      </c>
      <c r="O51" s="40">
        <v>114.35252077187012</v>
      </c>
      <c r="P51" s="40">
        <v>114.35252077187012</v>
      </c>
      <c r="Q51" s="40">
        <v>114.35252077187012</v>
      </c>
      <c r="R51" s="40">
        <v>114.35252077187012</v>
      </c>
      <c r="S51" s="40">
        <v>114.35252077187012</v>
      </c>
      <c r="T51" s="40">
        <v>114.35252077187012</v>
      </c>
      <c r="U51" s="40">
        <v>114.35252077187012</v>
      </c>
      <c r="V51" s="40">
        <v>114.35252077187012</v>
      </c>
      <c r="W51" s="40">
        <v>114.35252077187012</v>
      </c>
      <c r="X51" s="40">
        <v>114.35252077187012</v>
      </c>
      <c r="Y51" s="40">
        <v>103.61644974369648</v>
      </c>
      <c r="Z51" s="40">
        <v>103.61644974369648</v>
      </c>
      <c r="AA51" s="40">
        <v>103.61644974369648</v>
      </c>
      <c r="AB51" s="40">
        <v>103.61644974369648</v>
      </c>
      <c r="AC51" s="40">
        <v>103.61644974369648</v>
      </c>
      <c r="AD51" s="40">
        <v>103.61644974369648</v>
      </c>
      <c r="AE51" s="40">
        <v>103.61644974369648</v>
      </c>
      <c r="AF51" s="40">
        <v>103.61644974369648</v>
      </c>
      <c r="AG51" s="40">
        <v>103.61644974369648</v>
      </c>
      <c r="AH51" s="40">
        <v>103.61644974369648</v>
      </c>
      <c r="AI51" s="40">
        <v>103.61644974369648</v>
      </c>
      <c r="AJ51" s="40">
        <v>103.61644974369648</v>
      </c>
      <c r="AK51" s="40">
        <v>103.61644974369648</v>
      </c>
      <c r="AL51" s="40">
        <v>103.61644974369648</v>
      </c>
      <c r="AM51" s="40">
        <v>103.61644974369648</v>
      </c>
      <c r="AN51" s="40">
        <v>103.61644974369648</v>
      </c>
      <c r="AO51" s="40">
        <v>103.61644974369648</v>
      </c>
      <c r="AP51" s="40">
        <v>103.61644974369648</v>
      </c>
      <c r="AQ51" s="40">
        <v>103.61644974369648</v>
      </c>
      <c r="AR51" s="40">
        <v>103.61644974369648</v>
      </c>
      <c r="AS51" s="40">
        <v>95.56439647256634</v>
      </c>
      <c r="AT51" s="40">
        <v>95.56439647256634</v>
      </c>
      <c r="AU51" s="40">
        <v>95.56439647256634</v>
      </c>
      <c r="AV51" s="40">
        <v>95.56439647256634</v>
      </c>
      <c r="AW51" s="40">
        <v>95.56439647256634</v>
      </c>
      <c r="AX51" s="40">
        <v>95.56439647256634</v>
      </c>
      <c r="AY51" s="40">
        <v>95.56439647256634</v>
      </c>
      <c r="AZ51" s="40">
        <v>95.56439647256634</v>
      </c>
      <c r="BA51" s="40">
        <v>95.56439647256634</v>
      </c>
      <c r="BB51" s="40">
        <v>95.56439647256634</v>
      </c>
      <c r="BC51" s="40">
        <v>95.56439647256634</v>
      </c>
      <c r="BD51" s="40">
        <v>95.56439647256634</v>
      </c>
      <c r="BE51" s="40">
        <v>95.56439647256634</v>
      </c>
      <c r="BF51" s="40">
        <v>95.56439647256634</v>
      </c>
      <c r="BG51" s="40">
        <v>95.56439647256634</v>
      </c>
      <c r="BH51" s="40">
        <v>95.56439647256634</v>
      </c>
      <c r="BI51" s="40">
        <v>95.56439647256634</v>
      </c>
      <c r="BJ51" s="40">
        <v>95.56439647256634</v>
      </c>
      <c r="BK51" s="40">
        <v>95.56439647256634</v>
      </c>
      <c r="BL51" s="40">
        <v>95.56439647256634</v>
      </c>
    </row>
    <row r="52" spans="3:64" ht="14.25">
      <c r="C52" s="22" t="s">
        <v>30</v>
      </c>
      <c r="D52" s="33" t="s">
        <v>41</v>
      </c>
      <c r="E52" s="40">
        <v>11.435252077187013</v>
      </c>
      <c r="F52" s="40">
        <v>11.435252077187013</v>
      </c>
      <c r="G52" s="40">
        <v>11.435252077187013</v>
      </c>
      <c r="H52" s="40">
        <v>11.435252077187013</v>
      </c>
      <c r="I52" s="40">
        <v>11.435252077187013</v>
      </c>
      <c r="J52" s="40">
        <v>11.435252077187013</v>
      </c>
      <c r="K52" s="40">
        <v>11.435252077187013</v>
      </c>
      <c r="L52" s="40">
        <v>11.435252077187013</v>
      </c>
      <c r="M52" s="40">
        <v>11.435252077187013</v>
      </c>
      <c r="N52" s="40">
        <v>11.435252077187013</v>
      </c>
      <c r="O52" s="40">
        <v>11.435252077187013</v>
      </c>
      <c r="P52" s="40">
        <v>11.435252077187013</v>
      </c>
      <c r="Q52" s="40">
        <v>11.435252077187013</v>
      </c>
      <c r="R52" s="40">
        <v>11.435252077187013</v>
      </c>
      <c r="S52" s="40">
        <v>11.435252077187013</v>
      </c>
      <c r="T52" s="40">
        <v>11.435252077187013</v>
      </c>
      <c r="U52" s="40">
        <v>11.435252077187013</v>
      </c>
      <c r="V52" s="40">
        <v>11.435252077187013</v>
      </c>
      <c r="W52" s="40">
        <v>11.435252077187013</v>
      </c>
      <c r="X52" s="40">
        <v>11.435252077187013</v>
      </c>
      <c r="Y52" s="40">
        <v>10.361644974369648</v>
      </c>
      <c r="Z52" s="40">
        <v>10.361644974369648</v>
      </c>
      <c r="AA52" s="40">
        <v>10.361644974369648</v>
      </c>
      <c r="AB52" s="40">
        <v>10.361644974369648</v>
      </c>
      <c r="AC52" s="40">
        <v>10.361644974369648</v>
      </c>
      <c r="AD52" s="40">
        <v>10.361644974369648</v>
      </c>
      <c r="AE52" s="40">
        <v>10.361644974369648</v>
      </c>
      <c r="AF52" s="40">
        <v>10.361644974369648</v>
      </c>
      <c r="AG52" s="40">
        <v>10.361644974369648</v>
      </c>
      <c r="AH52" s="40">
        <v>10.361644974369648</v>
      </c>
      <c r="AI52" s="40">
        <v>10.361644974369648</v>
      </c>
      <c r="AJ52" s="40">
        <v>10.361644974369648</v>
      </c>
      <c r="AK52" s="40">
        <v>10.361644974369648</v>
      </c>
      <c r="AL52" s="40">
        <v>10.361644974369648</v>
      </c>
      <c r="AM52" s="40">
        <v>10.361644974369648</v>
      </c>
      <c r="AN52" s="40">
        <v>10.361644974369648</v>
      </c>
      <c r="AO52" s="40">
        <v>10.361644974369648</v>
      </c>
      <c r="AP52" s="40">
        <v>10.361644974369648</v>
      </c>
      <c r="AQ52" s="40">
        <v>10.361644974369648</v>
      </c>
      <c r="AR52" s="40">
        <v>10.361644974369648</v>
      </c>
      <c r="AS52" s="40">
        <v>9.556439647256635</v>
      </c>
      <c r="AT52" s="40">
        <v>9.556439647256635</v>
      </c>
      <c r="AU52" s="40">
        <v>9.556439647256635</v>
      </c>
      <c r="AV52" s="40">
        <v>9.556439647256635</v>
      </c>
      <c r="AW52" s="40">
        <v>9.556439647256635</v>
      </c>
      <c r="AX52" s="40">
        <v>9.556439647256635</v>
      </c>
      <c r="AY52" s="40">
        <v>9.556439647256635</v>
      </c>
      <c r="AZ52" s="40">
        <v>9.556439647256635</v>
      </c>
      <c r="BA52" s="40">
        <v>9.556439647256635</v>
      </c>
      <c r="BB52" s="40">
        <v>9.556439647256635</v>
      </c>
      <c r="BC52" s="40">
        <v>9.556439647256635</v>
      </c>
      <c r="BD52" s="40">
        <v>9.556439647256635</v>
      </c>
      <c r="BE52" s="40">
        <v>9.556439647256635</v>
      </c>
      <c r="BF52" s="40">
        <v>9.556439647256635</v>
      </c>
      <c r="BG52" s="40">
        <v>9.556439647256635</v>
      </c>
      <c r="BH52" s="40">
        <v>9.556439647256635</v>
      </c>
      <c r="BI52" s="40">
        <v>9.556439647256635</v>
      </c>
      <c r="BJ52" s="40">
        <v>9.556439647256635</v>
      </c>
      <c r="BK52" s="40">
        <v>9.556439647256635</v>
      </c>
      <c r="BL52" s="40">
        <v>9.556439647256635</v>
      </c>
    </row>
    <row r="53" spans="3:64" ht="15">
      <c r="C53" s="25" t="s">
        <v>31</v>
      </c>
      <c r="D53" s="26"/>
      <c r="E53" s="40">
        <v>157.3009871723729</v>
      </c>
      <c r="F53" s="40">
        <v>157.3009871723729</v>
      </c>
      <c r="G53" s="40">
        <v>157.3009871723729</v>
      </c>
      <c r="H53" s="40">
        <v>157.3009871723729</v>
      </c>
      <c r="I53" s="40">
        <v>157.3009871723729</v>
      </c>
      <c r="J53" s="40">
        <v>157.3009871723729</v>
      </c>
      <c r="K53" s="40">
        <v>157.3009871723729</v>
      </c>
      <c r="L53" s="40">
        <v>157.3009871723729</v>
      </c>
      <c r="M53" s="40">
        <v>157.3009871723729</v>
      </c>
      <c r="N53" s="40">
        <v>157.3009871723729</v>
      </c>
      <c r="O53" s="40">
        <v>157.3009871723729</v>
      </c>
      <c r="P53" s="40">
        <v>157.3009871723729</v>
      </c>
      <c r="Q53" s="40">
        <v>157.3009871723729</v>
      </c>
      <c r="R53" s="40">
        <v>157.3009871723729</v>
      </c>
      <c r="S53" s="40">
        <v>157.3009871723729</v>
      </c>
      <c r="T53" s="40">
        <v>157.3009871723729</v>
      </c>
      <c r="U53" s="40">
        <v>157.3009871723729</v>
      </c>
      <c r="V53" s="40">
        <v>157.3009871723729</v>
      </c>
      <c r="W53" s="40">
        <v>157.3009871723729</v>
      </c>
      <c r="X53" s="40">
        <v>157.3009871723729</v>
      </c>
      <c r="Y53" s="40">
        <v>141.76800820993918</v>
      </c>
      <c r="Z53" s="40">
        <v>141.76800820993918</v>
      </c>
      <c r="AA53" s="40">
        <v>141.76800820993918</v>
      </c>
      <c r="AB53" s="40">
        <v>141.76800820993918</v>
      </c>
      <c r="AC53" s="40">
        <v>141.76800820993918</v>
      </c>
      <c r="AD53" s="40">
        <v>141.76800820993918</v>
      </c>
      <c r="AE53" s="40">
        <v>141.76800820993918</v>
      </c>
      <c r="AF53" s="40">
        <v>141.76800820993918</v>
      </c>
      <c r="AG53" s="40">
        <v>141.76800820993918</v>
      </c>
      <c r="AH53" s="40">
        <v>141.76800820993918</v>
      </c>
      <c r="AI53" s="40">
        <v>141.76800820993918</v>
      </c>
      <c r="AJ53" s="40">
        <v>141.76800820993918</v>
      </c>
      <c r="AK53" s="40">
        <v>141.76800820993918</v>
      </c>
      <c r="AL53" s="40">
        <v>141.76800820993918</v>
      </c>
      <c r="AM53" s="40">
        <v>141.76800820993918</v>
      </c>
      <c r="AN53" s="40">
        <v>141.76800820993918</v>
      </c>
      <c r="AO53" s="40">
        <v>141.76800820993918</v>
      </c>
      <c r="AP53" s="40">
        <v>141.76800820993918</v>
      </c>
      <c r="AQ53" s="40">
        <v>141.76800820993918</v>
      </c>
      <c r="AR53" s="40">
        <v>141.76800820993918</v>
      </c>
      <c r="AS53" s="40">
        <v>130.11827398811403</v>
      </c>
      <c r="AT53" s="40">
        <v>130.11827398811403</v>
      </c>
      <c r="AU53" s="40">
        <v>130.11827398811403</v>
      </c>
      <c r="AV53" s="40">
        <v>130.11827398811403</v>
      </c>
      <c r="AW53" s="40">
        <v>130.11827398811403</v>
      </c>
      <c r="AX53" s="40">
        <v>130.11827398811403</v>
      </c>
      <c r="AY53" s="40">
        <v>130.11827398811403</v>
      </c>
      <c r="AZ53" s="40">
        <v>130.11827398811403</v>
      </c>
      <c r="BA53" s="40">
        <v>130.11827398811403</v>
      </c>
      <c r="BB53" s="40">
        <v>130.11827398811403</v>
      </c>
      <c r="BC53" s="40">
        <v>130.11827398811403</v>
      </c>
      <c r="BD53" s="40">
        <v>130.11827398811403</v>
      </c>
      <c r="BE53" s="40">
        <v>130.11827398811403</v>
      </c>
      <c r="BF53" s="40">
        <v>130.11827398811403</v>
      </c>
      <c r="BG53" s="40">
        <v>130.11827398811403</v>
      </c>
      <c r="BH53" s="40">
        <v>130.11827398811403</v>
      </c>
      <c r="BI53" s="40">
        <v>130.11827398811403</v>
      </c>
      <c r="BJ53" s="40">
        <v>130.11827398811403</v>
      </c>
      <c r="BK53" s="40">
        <v>130.11827398811403</v>
      </c>
      <c r="BL53" s="40">
        <v>130.11827398811403</v>
      </c>
    </row>
    <row r="54" spans="3:64" ht="14.25">
      <c r="C54" s="22" t="s">
        <v>48</v>
      </c>
      <c r="D54" s="33" t="s">
        <v>41</v>
      </c>
      <c r="E54" s="40">
        <v>212.53561899740498</v>
      </c>
      <c r="F54" s="40">
        <v>212.53561899740498</v>
      </c>
      <c r="G54" s="40">
        <v>212.53561899740498</v>
      </c>
      <c r="H54" s="40">
        <v>212.53561899740498</v>
      </c>
      <c r="I54" s="40">
        <v>212.53561899740498</v>
      </c>
      <c r="J54" s="40">
        <v>212.53561899740498</v>
      </c>
      <c r="K54" s="40">
        <v>212.53561899740498</v>
      </c>
      <c r="L54" s="40">
        <v>212.53561899740498</v>
      </c>
      <c r="M54" s="40">
        <v>212.53561899740498</v>
      </c>
      <c r="N54" s="40">
        <v>212.53561899740498</v>
      </c>
      <c r="O54" s="40">
        <v>212.53561899740498</v>
      </c>
      <c r="P54" s="40">
        <v>212.53561899740498</v>
      </c>
      <c r="Q54" s="40">
        <v>212.53561899740498</v>
      </c>
      <c r="R54" s="40">
        <v>212.53561899740498</v>
      </c>
      <c r="S54" s="40">
        <v>212.53561899740498</v>
      </c>
      <c r="T54" s="40">
        <v>212.53561899740498</v>
      </c>
      <c r="U54" s="40">
        <v>212.53561899740498</v>
      </c>
      <c r="V54" s="40">
        <v>212.53561899740498</v>
      </c>
      <c r="W54" s="40">
        <v>212.53561899740498</v>
      </c>
      <c r="X54" s="40">
        <v>212.53561899740498</v>
      </c>
      <c r="Y54" s="40">
        <v>182.17338771206136</v>
      </c>
      <c r="Z54" s="40">
        <v>182.17338771206136</v>
      </c>
      <c r="AA54" s="40">
        <v>182.17338771206136</v>
      </c>
      <c r="AB54" s="40">
        <v>182.17338771206136</v>
      </c>
      <c r="AC54" s="40">
        <v>182.17338771206136</v>
      </c>
      <c r="AD54" s="40">
        <v>182.17338771206136</v>
      </c>
      <c r="AE54" s="40">
        <v>182.17338771206136</v>
      </c>
      <c r="AF54" s="40">
        <v>182.17338771206136</v>
      </c>
      <c r="AG54" s="40">
        <v>182.17338771206136</v>
      </c>
      <c r="AH54" s="40">
        <v>182.17338771206136</v>
      </c>
      <c r="AI54" s="40">
        <v>182.17338771206136</v>
      </c>
      <c r="AJ54" s="40">
        <v>182.17338771206136</v>
      </c>
      <c r="AK54" s="40">
        <v>182.17338771206136</v>
      </c>
      <c r="AL54" s="40">
        <v>182.17338771206136</v>
      </c>
      <c r="AM54" s="40">
        <v>182.17338771206136</v>
      </c>
      <c r="AN54" s="40">
        <v>182.17338771206136</v>
      </c>
      <c r="AO54" s="40">
        <v>182.17338771206136</v>
      </c>
      <c r="AP54" s="40">
        <v>182.17338771206136</v>
      </c>
      <c r="AQ54" s="40">
        <v>182.17338771206136</v>
      </c>
      <c r="AR54" s="40">
        <v>182.17338771206136</v>
      </c>
      <c r="AS54" s="40">
        <v>159.40171424805376</v>
      </c>
      <c r="AT54" s="40">
        <v>159.40171424805376</v>
      </c>
      <c r="AU54" s="40">
        <v>159.40171424805376</v>
      </c>
      <c r="AV54" s="40">
        <v>159.40171424805376</v>
      </c>
      <c r="AW54" s="40">
        <v>159.40171424805376</v>
      </c>
      <c r="AX54" s="40">
        <v>159.40171424805376</v>
      </c>
      <c r="AY54" s="40">
        <v>159.40171424805376</v>
      </c>
      <c r="AZ54" s="40">
        <v>159.40171424805376</v>
      </c>
      <c r="BA54" s="40">
        <v>159.40171424805376</v>
      </c>
      <c r="BB54" s="40">
        <v>159.40171424805376</v>
      </c>
      <c r="BC54" s="40">
        <v>159.40171424805376</v>
      </c>
      <c r="BD54" s="40">
        <v>159.40171424805376</v>
      </c>
      <c r="BE54" s="40">
        <v>159.40171424805376</v>
      </c>
      <c r="BF54" s="40">
        <v>159.40171424805376</v>
      </c>
      <c r="BG54" s="40">
        <v>159.40171424805376</v>
      </c>
      <c r="BH54" s="40">
        <v>159.40171424805376</v>
      </c>
      <c r="BI54" s="40">
        <v>159.40171424805376</v>
      </c>
      <c r="BJ54" s="40">
        <v>159.40171424805376</v>
      </c>
      <c r="BK54" s="40">
        <v>159.40171424805376</v>
      </c>
      <c r="BL54" s="40">
        <v>159.40171424805376</v>
      </c>
    </row>
    <row r="55" spans="3:64" ht="14.25">
      <c r="C55" s="39" t="s">
        <v>32</v>
      </c>
      <c r="D55" s="33" t="s">
        <v>41</v>
      </c>
      <c r="E55" s="40">
        <v>4.862843212699593</v>
      </c>
      <c r="F55" s="40">
        <v>4.862843212699593</v>
      </c>
      <c r="G55" s="40">
        <v>4.862843212699593</v>
      </c>
      <c r="H55" s="40">
        <v>4.862843212699593</v>
      </c>
      <c r="I55" s="40">
        <v>4.862843212699593</v>
      </c>
      <c r="J55" s="40">
        <v>4.862843212699593</v>
      </c>
      <c r="K55" s="40">
        <v>4.862843212699593</v>
      </c>
      <c r="L55" s="40">
        <v>4.862843212699593</v>
      </c>
      <c r="M55" s="40">
        <v>4.862843212699593</v>
      </c>
      <c r="N55" s="40">
        <v>4.862843212699593</v>
      </c>
      <c r="O55" s="40">
        <v>4.862843212699593</v>
      </c>
      <c r="P55" s="40">
        <v>4.862843212699593</v>
      </c>
      <c r="Q55" s="40">
        <v>4.862843212699593</v>
      </c>
      <c r="R55" s="40">
        <v>4.862843212699593</v>
      </c>
      <c r="S55" s="40">
        <v>4.862843212699593</v>
      </c>
      <c r="T55" s="40">
        <v>4.862843212699593</v>
      </c>
      <c r="U55" s="40">
        <v>4.862843212699593</v>
      </c>
      <c r="V55" s="40">
        <v>4.862843212699593</v>
      </c>
      <c r="W55" s="40">
        <v>4.862843212699593</v>
      </c>
      <c r="X55" s="40">
        <v>4.862843212699593</v>
      </c>
      <c r="Y55" s="40">
        <v>4.1681513251710784</v>
      </c>
      <c r="Z55" s="40">
        <v>4.1681513251710784</v>
      </c>
      <c r="AA55" s="40">
        <v>4.1681513251710784</v>
      </c>
      <c r="AB55" s="40">
        <v>4.1681513251710784</v>
      </c>
      <c r="AC55" s="40">
        <v>4.1681513251710784</v>
      </c>
      <c r="AD55" s="40">
        <v>4.1681513251710784</v>
      </c>
      <c r="AE55" s="40">
        <v>4.1681513251710784</v>
      </c>
      <c r="AF55" s="40">
        <v>4.1681513251710784</v>
      </c>
      <c r="AG55" s="40">
        <v>4.1681513251710784</v>
      </c>
      <c r="AH55" s="40">
        <v>4.1681513251710784</v>
      </c>
      <c r="AI55" s="40">
        <v>4.1681513251710784</v>
      </c>
      <c r="AJ55" s="40">
        <v>4.1681513251710784</v>
      </c>
      <c r="AK55" s="40">
        <v>4.1681513251710784</v>
      </c>
      <c r="AL55" s="40">
        <v>4.1681513251710784</v>
      </c>
      <c r="AM55" s="40">
        <v>4.1681513251710784</v>
      </c>
      <c r="AN55" s="40">
        <v>4.1681513251710784</v>
      </c>
      <c r="AO55" s="40">
        <v>4.1681513251710784</v>
      </c>
      <c r="AP55" s="40">
        <v>4.1681513251710784</v>
      </c>
      <c r="AQ55" s="40">
        <v>4.1681513251710784</v>
      </c>
      <c r="AR55" s="40">
        <v>4.1681513251710784</v>
      </c>
      <c r="AS55" s="40">
        <v>3.647132409524694</v>
      </c>
      <c r="AT55" s="40">
        <v>3.647132409524694</v>
      </c>
      <c r="AU55" s="40">
        <v>3.647132409524694</v>
      </c>
      <c r="AV55" s="40">
        <v>3.647132409524694</v>
      </c>
      <c r="AW55" s="40">
        <v>3.647132409524694</v>
      </c>
      <c r="AX55" s="40">
        <v>3.647132409524694</v>
      </c>
      <c r="AY55" s="40">
        <v>3.647132409524694</v>
      </c>
      <c r="AZ55" s="40">
        <v>3.647132409524694</v>
      </c>
      <c r="BA55" s="40">
        <v>3.647132409524694</v>
      </c>
      <c r="BB55" s="40">
        <v>3.647132409524694</v>
      </c>
      <c r="BC55" s="40">
        <v>3.647132409524694</v>
      </c>
      <c r="BD55" s="40">
        <v>3.647132409524694</v>
      </c>
      <c r="BE55" s="40">
        <v>3.647132409524694</v>
      </c>
      <c r="BF55" s="40">
        <v>3.647132409524694</v>
      </c>
      <c r="BG55" s="40">
        <v>3.647132409524694</v>
      </c>
      <c r="BH55" s="40">
        <v>3.647132409524694</v>
      </c>
      <c r="BI55" s="40">
        <v>3.647132409524694</v>
      </c>
      <c r="BJ55" s="40">
        <v>3.647132409524694</v>
      </c>
      <c r="BK55" s="40">
        <v>3.647132409524694</v>
      </c>
      <c r="BL55" s="40">
        <v>3.647132409524694</v>
      </c>
    </row>
    <row r="56" spans="3:64" ht="14.25">
      <c r="C56" s="39" t="s">
        <v>33</v>
      </c>
      <c r="D56" s="33" t="s">
        <v>41</v>
      </c>
      <c r="E56" s="40">
        <v>16.30794215744571</v>
      </c>
      <c r="F56" s="40">
        <v>16.30794215744571</v>
      </c>
      <c r="G56" s="40">
        <v>16.30794215744571</v>
      </c>
      <c r="H56" s="40">
        <v>16.30794215744571</v>
      </c>
      <c r="I56" s="40">
        <v>16.30794215744571</v>
      </c>
      <c r="J56" s="40">
        <v>16.30794215744571</v>
      </c>
      <c r="K56" s="40">
        <v>16.30794215744571</v>
      </c>
      <c r="L56" s="40">
        <v>16.30794215744571</v>
      </c>
      <c r="M56" s="40">
        <v>16.30794215744571</v>
      </c>
      <c r="N56" s="40">
        <v>16.30794215744571</v>
      </c>
      <c r="O56" s="40">
        <v>16.30794215744571</v>
      </c>
      <c r="P56" s="40">
        <v>16.30794215744571</v>
      </c>
      <c r="Q56" s="40">
        <v>16.30794215744571</v>
      </c>
      <c r="R56" s="40">
        <v>16.30794215744571</v>
      </c>
      <c r="S56" s="40">
        <v>16.30794215744571</v>
      </c>
      <c r="T56" s="40">
        <v>16.30794215744571</v>
      </c>
      <c r="U56" s="40">
        <v>16.30794215744571</v>
      </c>
      <c r="V56" s="40">
        <v>16.30794215744571</v>
      </c>
      <c r="W56" s="40">
        <v>16.30794215744571</v>
      </c>
      <c r="X56" s="40">
        <v>16.30794215744571</v>
      </c>
      <c r="Y56" s="40">
        <v>13.978236134953463</v>
      </c>
      <c r="Z56" s="40">
        <v>13.978236134953463</v>
      </c>
      <c r="AA56" s="40">
        <v>13.978236134953463</v>
      </c>
      <c r="AB56" s="40">
        <v>13.978236134953463</v>
      </c>
      <c r="AC56" s="40">
        <v>13.978236134953463</v>
      </c>
      <c r="AD56" s="40">
        <v>13.978236134953463</v>
      </c>
      <c r="AE56" s="40">
        <v>13.978236134953463</v>
      </c>
      <c r="AF56" s="40">
        <v>13.978236134953463</v>
      </c>
      <c r="AG56" s="40">
        <v>13.978236134953463</v>
      </c>
      <c r="AH56" s="40">
        <v>13.978236134953463</v>
      </c>
      <c r="AI56" s="40">
        <v>13.978236134953463</v>
      </c>
      <c r="AJ56" s="40">
        <v>13.978236134953463</v>
      </c>
      <c r="AK56" s="40">
        <v>13.978236134953463</v>
      </c>
      <c r="AL56" s="40">
        <v>13.978236134953463</v>
      </c>
      <c r="AM56" s="40">
        <v>13.978236134953463</v>
      </c>
      <c r="AN56" s="40">
        <v>13.978236134953463</v>
      </c>
      <c r="AO56" s="40">
        <v>13.978236134953463</v>
      </c>
      <c r="AP56" s="40">
        <v>13.978236134953463</v>
      </c>
      <c r="AQ56" s="40">
        <v>13.978236134953463</v>
      </c>
      <c r="AR56" s="40">
        <v>13.978236134953463</v>
      </c>
      <c r="AS56" s="40">
        <v>12.230956618084285</v>
      </c>
      <c r="AT56" s="40">
        <v>12.230956618084285</v>
      </c>
      <c r="AU56" s="40">
        <v>12.230956618084285</v>
      </c>
      <c r="AV56" s="40">
        <v>12.230956618084285</v>
      </c>
      <c r="AW56" s="40">
        <v>12.230956618084285</v>
      </c>
      <c r="AX56" s="40">
        <v>12.230956618084285</v>
      </c>
      <c r="AY56" s="40">
        <v>12.230956618084285</v>
      </c>
      <c r="AZ56" s="40">
        <v>12.230956618084285</v>
      </c>
      <c r="BA56" s="40">
        <v>12.230956618084285</v>
      </c>
      <c r="BB56" s="40">
        <v>12.230956618084285</v>
      </c>
      <c r="BC56" s="40">
        <v>12.230956618084285</v>
      </c>
      <c r="BD56" s="40">
        <v>12.230956618084285</v>
      </c>
      <c r="BE56" s="40">
        <v>12.230956618084285</v>
      </c>
      <c r="BF56" s="40">
        <v>12.230956618084285</v>
      </c>
      <c r="BG56" s="40">
        <v>12.230956618084285</v>
      </c>
      <c r="BH56" s="40">
        <v>12.230956618084285</v>
      </c>
      <c r="BI56" s="40">
        <v>12.230956618084285</v>
      </c>
      <c r="BJ56" s="40">
        <v>12.230956618084285</v>
      </c>
      <c r="BK56" s="40">
        <v>12.230956618084285</v>
      </c>
      <c r="BL56" s="40">
        <v>12.230956618084285</v>
      </c>
    </row>
    <row r="57" spans="3:64" ht="15">
      <c r="C57" s="27" t="s">
        <v>34</v>
      </c>
      <c r="D57" s="26"/>
      <c r="E57" s="40">
        <v>21.170785370145303</v>
      </c>
      <c r="F57" s="40">
        <v>21.170785370145303</v>
      </c>
      <c r="G57" s="40">
        <v>21.170785370145303</v>
      </c>
      <c r="H57" s="40">
        <v>21.170785370145303</v>
      </c>
      <c r="I57" s="40">
        <v>21.170785370145303</v>
      </c>
      <c r="J57" s="40">
        <v>21.170785370145303</v>
      </c>
      <c r="K57" s="40">
        <v>21.170785370145303</v>
      </c>
      <c r="L57" s="40">
        <v>21.170785370145303</v>
      </c>
      <c r="M57" s="40">
        <v>21.170785370145303</v>
      </c>
      <c r="N57" s="40">
        <v>21.170785370145303</v>
      </c>
      <c r="O57" s="40">
        <v>21.170785370145303</v>
      </c>
      <c r="P57" s="40">
        <v>21.170785370145303</v>
      </c>
      <c r="Q57" s="40">
        <v>21.170785370145303</v>
      </c>
      <c r="R57" s="40">
        <v>21.170785370145303</v>
      </c>
      <c r="S57" s="40">
        <v>21.170785370145303</v>
      </c>
      <c r="T57" s="40">
        <v>21.170785370145303</v>
      </c>
      <c r="U57" s="40">
        <v>21.170785370145303</v>
      </c>
      <c r="V57" s="40">
        <v>21.170785370145303</v>
      </c>
      <c r="W57" s="40">
        <v>21.170785370145303</v>
      </c>
      <c r="X57" s="40">
        <v>21.170785370145303</v>
      </c>
      <c r="Y57" s="40">
        <v>18.14638746012454</v>
      </c>
      <c r="Z57" s="40">
        <v>18.14638746012454</v>
      </c>
      <c r="AA57" s="40">
        <v>18.14638746012454</v>
      </c>
      <c r="AB57" s="40">
        <v>18.14638746012454</v>
      </c>
      <c r="AC57" s="40">
        <v>18.14638746012454</v>
      </c>
      <c r="AD57" s="40">
        <v>18.14638746012454</v>
      </c>
      <c r="AE57" s="40">
        <v>18.14638746012454</v>
      </c>
      <c r="AF57" s="40">
        <v>18.14638746012454</v>
      </c>
      <c r="AG57" s="40">
        <v>18.14638746012454</v>
      </c>
      <c r="AH57" s="40">
        <v>18.14638746012454</v>
      </c>
      <c r="AI57" s="40">
        <v>18.14638746012454</v>
      </c>
      <c r="AJ57" s="40">
        <v>18.14638746012454</v>
      </c>
      <c r="AK57" s="40">
        <v>18.14638746012454</v>
      </c>
      <c r="AL57" s="40">
        <v>18.14638746012454</v>
      </c>
      <c r="AM57" s="40">
        <v>18.14638746012454</v>
      </c>
      <c r="AN57" s="40">
        <v>18.14638746012454</v>
      </c>
      <c r="AO57" s="40">
        <v>18.14638746012454</v>
      </c>
      <c r="AP57" s="40">
        <v>18.14638746012454</v>
      </c>
      <c r="AQ57" s="40">
        <v>18.14638746012454</v>
      </c>
      <c r="AR57" s="40">
        <v>18.14638746012454</v>
      </c>
      <c r="AS57" s="40">
        <v>15.87808902760898</v>
      </c>
      <c r="AT57" s="40">
        <v>15.87808902760898</v>
      </c>
      <c r="AU57" s="40">
        <v>15.87808902760898</v>
      </c>
      <c r="AV57" s="40">
        <v>15.87808902760898</v>
      </c>
      <c r="AW57" s="40">
        <v>15.87808902760898</v>
      </c>
      <c r="AX57" s="40">
        <v>15.87808902760898</v>
      </c>
      <c r="AY57" s="40">
        <v>15.87808902760898</v>
      </c>
      <c r="AZ57" s="40">
        <v>15.87808902760898</v>
      </c>
      <c r="BA57" s="40">
        <v>15.87808902760898</v>
      </c>
      <c r="BB57" s="40">
        <v>15.87808902760898</v>
      </c>
      <c r="BC57" s="40">
        <v>15.87808902760898</v>
      </c>
      <c r="BD57" s="40">
        <v>15.87808902760898</v>
      </c>
      <c r="BE57" s="40">
        <v>15.87808902760898</v>
      </c>
      <c r="BF57" s="40">
        <v>15.87808902760898</v>
      </c>
      <c r="BG57" s="40">
        <v>15.87808902760898</v>
      </c>
      <c r="BH57" s="40">
        <v>15.87808902760898</v>
      </c>
      <c r="BI57" s="40">
        <v>15.87808902760898</v>
      </c>
      <c r="BJ57" s="40">
        <v>15.87808902760898</v>
      </c>
      <c r="BK57" s="40">
        <v>15.87808902760898</v>
      </c>
      <c r="BL57" s="40">
        <v>15.87808902760898</v>
      </c>
    </row>
    <row r="58" spans="3:64" ht="14.25">
      <c r="C58" s="22" t="s">
        <v>49</v>
      </c>
      <c r="D58" s="33" t="s">
        <v>41</v>
      </c>
      <c r="E58" s="40">
        <v>584.6845554846095</v>
      </c>
      <c r="F58" s="40">
        <v>584.6845554846095</v>
      </c>
      <c r="G58" s="40">
        <v>584.6845554846095</v>
      </c>
      <c r="H58" s="40">
        <v>584.6845554846095</v>
      </c>
      <c r="I58" s="40">
        <v>584.6845554846095</v>
      </c>
      <c r="J58" s="40">
        <v>584.6845554846095</v>
      </c>
      <c r="K58" s="40">
        <v>584.6845554846095</v>
      </c>
      <c r="L58" s="40">
        <v>584.6845554846095</v>
      </c>
      <c r="M58" s="40">
        <v>584.6845554846095</v>
      </c>
      <c r="N58" s="40">
        <v>584.6845554846095</v>
      </c>
      <c r="O58" s="40">
        <v>584.6845554846095</v>
      </c>
      <c r="P58" s="40">
        <v>584.6845554846095</v>
      </c>
      <c r="Q58" s="40">
        <v>584.6845554846095</v>
      </c>
      <c r="R58" s="40">
        <v>584.6845554846095</v>
      </c>
      <c r="S58" s="40">
        <v>584.6845554846095</v>
      </c>
      <c r="T58" s="40">
        <v>584.6845554846095</v>
      </c>
      <c r="U58" s="40">
        <v>584.6845554846095</v>
      </c>
      <c r="V58" s="40">
        <v>584.6845554846095</v>
      </c>
      <c r="W58" s="40">
        <v>584.6845554846095</v>
      </c>
      <c r="X58" s="40">
        <v>584.6845554846095</v>
      </c>
      <c r="Y58" s="40">
        <v>517.8012116365597</v>
      </c>
      <c r="Z58" s="40">
        <v>517.8012116365597</v>
      </c>
      <c r="AA58" s="40">
        <v>517.8012116365597</v>
      </c>
      <c r="AB58" s="40">
        <v>517.8012116365597</v>
      </c>
      <c r="AC58" s="40">
        <v>517.8012116365597</v>
      </c>
      <c r="AD58" s="40">
        <v>517.8012116365597</v>
      </c>
      <c r="AE58" s="40">
        <v>517.8012116365597</v>
      </c>
      <c r="AF58" s="40">
        <v>517.8012116365597</v>
      </c>
      <c r="AG58" s="40">
        <v>517.8012116365597</v>
      </c>
      <c r="AH58" s="40">
        <v>517.8012116365597</v>
      </c>
      <c r="AI58" s="40">
        <v>517.8012116365597</v>
      </c>
      <c r="AJ58" s="40">
        <v>517.8012116365597</v>
      </c>
      <c r="AK58" s="40">
        <v>517.8012116365597</v>
      </c>
      <c r="AL58" s="40">
        <v>517.8012116365597</v>
      </c>
      <c r="AM58" s="40">
        <v>517.8012116365597</v>
      </c>
      <c r="AN58" s="40">
        <v>517.8012116365597</v>
      </c>
      <c r="AO58" s="40">
        <v>517.8012116365597</v>
      </c>
      <c r="AP58" s="40">
        <v>517.8012116365597</v>
      </c>
      <c r="AQ58" s="40">
        <v>517.8012116365597</v>
      </c>
      <c r="AR58" s="40">
        <v>517.8012116365597</v>
      </c>
      <c r="AS58" s="40">
        <v>467.63870375052255</v>
      </c>
      <c r="AT58" s="40">
        <v>467.63870375052255</v>
      </c>
      <c r="AU58" s="40">
        <v>467.63870375052255</v>
      </c>
      <c r="AV58" s="40">
        <v>467.63870375052255</v>
      </c>
      <c r="AW58" s="40">
        <v>467.63870375052255</v>
      </c>
      <c r="AX58" s="40">
        <v>467.63870375052255</v>
      </c>
      <c r="AY58" s="40">
        <v>467.63870375052255</v>
      </c>
      <c r="AZ58" s="40">
        <v>467.63870375052255</v>
      </c>
      <c r="BA58" s="40">
        <v>467.63870375052255</v>
      </c>
      <c r="BB58" s="40">
        <v>467.63870375052255</v>
      </c>
      <c r="BC58" s="40">
        <v>467.63870375052255</v>
      </c>
      <c r="BD58" s="40">
        <v>467.63870375052255</v>
      </c>
      <c r="BE58" s="40">
        <v>467.63870375052255</v>
      </c>
      <c r="BF58" s="40">
        <v>467.63870375052255</v>
      </c>
      <c r="BG58" s="40">
        <v>467.63870375052255</v>
      </c>
      <c r="BH58" s="40">
        <v>467.63870375052255</v>
      </c>
      <c r="BI58" s="40">
        <v>467.63870375052255</v>
      </c>
      <c r="BJ58" s="40">
        <v>467.63870375052255</v>
      </c>
      <c r="BK58" s="40">
        <v>467.63870375052255</v>
      </c>
      <c r="BL58" s="40">
        <v>467.63870375052255</v>
      </c>
    </row>
    <row r="59" spans="3:64" ht="14.25">
      <c r="C59" s="22" t="s">
        <v>50</v>
      </c>
      <c r="D59" s="33" t="s">
        <v>41</v>
      </c>
      <c r="E59" s="40">
        <v>11.759850195599677</v>
      </c>
      <c r="F59" s="40">
        <v>11.759850195599677</v>
      </c>
      <c r="G59" s="40">
        <v>11.759850195599677</v>
      </c>
      <c r="H59" s="40">
        <v>11.759850195599677</v>
      </c>
      <c r="I59" s="40">
        <v>11.759850195599677</v>
      </c>
      <c r="J59" s="40">
        <v>11.759850195599677</v>
      </c>
      <c r="K59" s="40">
        <v>11.759850195599677</v>
      </c>
      <c r="L59" s="40">
        <v>11.759850195599677</v>
      </c>
      <c r="M59" s="40">
        <v>11.759850195599677</v>
      </c>
      <c r="N59" s="40">
        <v>11.759850195599677</v>
      </c>
      <c r="O59" s="40">
        <v>11.759850195599677</v>
      </c>
      <c r="P59" s="40">
        <v>11.759850195599677</v>
      </c>
      <c r="Q59" s="40">
        <v>11.759850195599677</v>
      </c>
      <c r="R59" s="40">
        <v>11.759850195599677</v>
      </c>
      <c r="S59" s="40">
        <v>11.759850195599677</v>
      </c>
      <c r="T59" s="40">
        <v>11.759850195599677</v>
      </c>
      <c r="U59" s="40">
        <v>11.759850195599677</v>
      </c>
      <c r="V59" s="40">
        <v>11.759850195599677</v>
      </c>
      <c r="W59" s="40">
        <v>11.759850195599677</v>
      </c>
      <c r="X59" s="40">
        <v>11.759850195599677</v>
      </c>
      <c r="Y59" s="40">
        <v>10.61701929921836</v>
      </c>
      <c r="Z59" s="40">
        <v>10.61701929921836</v>
      </c>
      <c r="AA59" s="40">
        <v>10.61701929921836</v>
      </c>
      <c r="AB59" s="40">
        <v>10.61701929921836</v>
      </c>
      <c r="AC59" s="40">
        <v>10.61701929921836</v>
      </c>
      <c r="AD59" s="40">
        <v>10.61701929921836</v>
      </c>
      <c r="AE59" s="40">
        <v>10.61701929921836</v>
      </c>
      <c r="AF59" s="40">
        <v>10.61701929921836</v>
      </c>
      <c r="AG59" s="40">
        <v>10.61701929921836</v>
      </c>
      <c r="AH59" s="40">
        <v>10.61701929921836</v>
      </c>
      <c r="AI59" s="40">
        <v>10.61701929921836</v>
      </c>
      <c r="AJ59" s="40">
        <v>10.61701929921836</v>
      </c>
      <c r="AK59" s="40">
        <v>10.61701929921836</v>
      </c>
      <c r="AL59" s="40">
        <v>10.61701929921836</v>
      </c>
      <c r="AM59" s="40">
        <v>10.61701929921836</v>
      </c>
      <c r="AN59" s="40">
        <v>10.61701929921836</v>
      </c>
      <c r="AO59" s="40">
        <v>10.61701929921836</v>
      </c>
      <c r="AP59" s="40">
        <v>10.61701929921836</v>
      </c>
      <c r="AQ59" s="40">
        <v>10.61701929921836</v>
      </c>
      <c r="AR59" s="40">
        <v>10.61701929921836</v>
      </c>
      <c r="AS59" s="40">
        <v>9.759896126932372</v>
      </c>
      <c r="AT59" s="40">
        <v>9.759896126932372</v>
      </c>
      <c r="AU59" s="40">
        <v>9.759896126932372</v>
      </c>
      <c r="AV59" s="40">
        <v>9.759896126932372</v>
      </c>
      <c r="AW59" s="40">
        <v>9.759896126932372</v>
      </c>
      <c r="AX59" s="40">
        <v>9.759896126932372</v>
      </c>
      <c r="AY59" s="40">
        <v>9.759896126932372</v>
      </c>
      <c r="AZ59" s="40">
        <v>9.759896126932372</v>
      </c>
      <c r="BA59" s="40">
        <v>9.759896126932372</v>
      </c>
      <c r="BB59" s="40">
        <v>9.759896126932372</v>
      </c>
      <c r="BC59" s="40">
        <v>9.759896126932372</v>
      </c>
      <c r="BD59" s="40">
        <v>9.759896126932372</v>
      </c>
      <c r="BE59" s="40">
        <v>9.759896126932372</v>
      </c>
      <c r="BF59" s="40">
        <v>9.759896126932372</v>
      </c>
      <c r="BG59" s="40">
        <v>9.759896126932372</v>
      </c>
      <c r="BH59" s="40">
        <v>9.759896126932372</v>
      </c>
      <c r="BI59" s="40">
        <v>9.759896126932372</v>
      </c>
      <c r="BJ59" s="40">
        <v>9.759896126932372</v>
      </c>
      <c r="BK59" s="40">
        <v>9.759896126932372</v>
      </c>
      <c r="BL59" s="40">
        <v>9.759896126932372</v>
      </c>
    </row>
    <row r="60" spans="3:64" ht="14.25">
      <c r="C60" s="39" t="s">
        <v>33</v>
      </c>
      <c r="D60" s="33" t="s">
        <v>41</v>
      </c>
      <c r="E60" s="40">
        <v>31.635571017454794</v>
      </c>
      <c r="F60" s="40">
        <v>31.635571017454794</v>
      </c>
      <c r="G60" s="40">
        <v>31.635571017454794</v>
      </c>
      <c r="H60" s="40">
        <v>31.635571017454794</v>
      </c>
      <c r="I60" s="40">
        <v>31.635571017454794</v>
      </c>
      <c r="J60" s="40">
        <v>31.635571017454794</v>
      </c>
      <c r="K60" s="40">
        <v>31.635571017454794</v>
      </c>
      <c r="L60" s="40">
        <v>31.635571017454794</v>
      </c>
      <c r="M60" s="40">
        <v>31.635571017454794</v>
      </c>
      <c r="N60" s="40">
        <v>31.635571017454794</v>
      </c>
      <c r="O60" s="40">
        <v>31.635571017454794</v>
      </c>
      <c r="P60" s="40">
        <v>31.635571017454794</v>
      </c>
      <c r="Q60" s="40">
        <v>31.635571017454794</v>
      </c>
      <c r="R60" s="40">
        <v>31.635571017454794</v>
      </c>
      <c r="S60" s="40">
        <v>31.635571017454794</v>
      </c>
      <c r="T60" s="40">
        <v>31.635571017454794</v>
      </c>
      <c r="U60" s="40">
        <v>31.635571017454794</v>
      </c>
      <c r="V60" s="40">
        <v>31.635571017454794</v>
      </c>
      <c r="W60" s="40">
        <v>31.635571017454794</v>
      </c>
      <c r="X60" s="40">
        <v>31.635571017454794</v>
      </c>
      <c r="Y60" s="40">
        <v>28.7382419267556</v>
      </c>
      <c r="Z60" s="40">
        <v>28.7382419267556</v>
      </c>
      <c r="AA60" s="40">
        <v>28.7382419267556</v>
      </c>
      <c r="AB60" s="40">
        <v>28.7382419267556</v>
      </c>
      <c r="AC60" s="40">
        <v>28.7382419267556</v>
      </c>
      <c r="AD60" s="40">
        <v>28.7382419267556</v>
      </c>
      <c r="AE60" s="40">
        <v>28.7382419267556</v>
      </c>
      <c r="AF60" s="40">
        <v>28.7382419267556</v>
      </c>
      <c r="AG60" s="40">
        <v>28.7382419267556</v>
      </c>
      <c r="AH60" s="40">
        <v>28.7382419267556</v>
      </c>
      <c r="AI60" s="40">
        <v>28.7382419267556</v>
      </c>
      <c r="AJ60" s="40">
        <v>28.7382419267556</v>
      </c>
      <c r="AK60" s="40">
        <v>28.7382419267556</v>
      </c>
      <c r="AL60" s="40">
        <v>28.7382419267556</v>
      </c>
      <c r="AM60" s="40">
        <v>28.7382419267556</v>
      </c>
      <c r="AN60" s="40">
        <v>28.7382419267556</v>
      </c>
      <c r="AO60" s="40">
        <v>28.7382419267556</v>
      </c>
      <c r="AP60" s="40">
        <v>28.7382419267556</v>
      </c>
      <c r="AQ60" s="40">
        <v>28.7382419267556</v>
      </c>
      <c r="AR60" s="40">
        <v>28.7382419267556</v>
      </c>
      <c r="AS60" s="40">
        <v>26.565245108731208</v>
      </c>
      <c r="AT60" s="40">
        <v>26.565245108731208</v>
      </c>
      <c r="AU60" s="40">
        <v>26.565245108731208</v>
      </c>
      <c r="AV60" s="40">
        <v>26.565245108731208</v>
      </c>
      <c r="AW60" s="40">
        <v>26.565245108731208</v>
      </c>
      <c r="AX60" s="40">
        <v>26.565245108731208</v>
      </c>
      <c r="AY60" s="40">
        <v>26.565245108731208</v>
      </c>
      <c r="AZ60" s="40">
        <v>26.565245108731208</v>
      </c>
      <c r="BA60" s="40">
        <v>26.565245108731208</v>
      </c>
      <c r="BB60" s="40">
        <v>26.565245108731208</v>
      </c>
      <c r="BC60" s="40">
        <v>26.565245108731208</v>
      </c>
      <c r="BD60" s="40">
        <v>26.565245108731208</v>
      </c>
      <c r="BE60" s="40">
        <v>26.565245108731208</v>
      </c>
      <c r="BF60" s="40">
        <v>26.565245108731208</v>
      </c>
      <c r="BG60" s="40">
        <v>26.565245108731208</v>
      </c>
      <c r="BH60" s="40">
        <v>26.565245108731208</v>
      </c>
      <c r="BI60" s="40">
        <v>26.565245108731208</v>
      </c>
      <c r="BJ60" s="40">
        <v>26.565245108731208</v>
      </c>
      <c r="BK60" s="40">
        <v>26.565245108731208</v>
      </c>
      <c r="BL60" s="40">
        <v>26.565245108731208</v>
      </c>
    </row>
    <row r="61" spans="3:64" ht="15">
      <c r="C61" s="27" t="s">
        <v>35</v>
      </c>
      <c r="D61" s="26"/>
      <c r="E61" s="40">
        <v>43.39542121305447</v>
      </c>
      <c r="F61" s="40">
        <v>43.39542121305447</v>
      </c>
      <c r="G61" s="40">
        <v>43.39542121305447</v>
      </c>
      <c r="H61" s="40">
        <v>43.39542121305447</v>
      </c>
      <c r="I61" s="40">
        <v>43.39542121305447</v>
      </c>
      <c r="J61" s="40">
        <v>43.39542121305447</v>
      </c>
      <c r="K61" s="40">
        <v>43.39542121305447</v>
      </c>
      <c r="L61" s="40">
        <v>43.39542121305447</v>
      </c>
      <c r="M61" s="40">
        <v>43.39542121305447</v>
      </c>
      <c r="N61" s="40">
        <v>43.39542121305447</v>
      </c>
      <c r="O61" s="40">
        <v>43.39542121305447</v>
      </c>
      <c r="P61" s="40">
        <v>43.39542121305447</v>
      </c>
      <c r="Q61" s="40">
        <v>43.39542121305447</v>
      </c>
      <c r="R61" s="40">
        <v>43.39542121305447</v>
      </c>
      <c r="S61" s="40">
        <v>43.39542121305447</v>
      </c>
      <c r="T61" s="40">
        <v>43.39542121305447</v>
      </c>
      <c r="U61" s="40">
        <v>43.39542121305447</v>
      </c>
      <c r="V61" s="40">
        <v>43.39542121305447</v>
      </c>
      <c r="W61" s="40">
        <v>43.39542121305447</v>
      </c>
      <c r="X61" s="40">
        <v>43.39542121305447</v>
      </c>
      <c r="Y61" s="40">
        <v>39.35526122597396</v>
      </c>
      <c r="Z61" s="40">
        <v>39.35526122597396</v>
      </c>
      <c r="AA61" s="40">
        <v>39.35526122597396</v>
      </c>
      <c r="AB61" s="40">
        <v>39.35526122597396</v>
      </c>
      <c r="AC61" s="40">
        <v>39.35526122597396</v>
      </c>
      <c r="AD61" s="40">
        <v>39.35526122597396</v>
      </c>
      <c r="AE61" s="40">
        <v>39.35526122597396</v>
      </c>
      <c r="AF61" s="40">
        <v>39.35526122597396</v>
      </c>
      <c r="AG61" s="40">
        <v>39.35526122597396</v>
      </c>
      <c r="AH61" s="40">
        <v>39.35526122597396</v>
      </c>
      <c r="AI61" s="40">
        <v>39.35526122597396</v>
      </c>
      <c r="AJ61" s="40">
        <v>39.35526122597396</v>
      </c>
      <c r="AK61" s="40">
        <v>39.35526122597396</v>
      </c>
      <c r="AL61" s="40">
        <v>39.35526122597396</v>
      </c>
      <c r="AM61" s="40">
        <v>39.35526122597396</v>
      </c>
      <c r="AN61" s="40">
        <v>39.35526122597396</v>
      </c>
      <c r="AO61" s="40">
        <v>39.35526122597396</v>
      </c>
      <c r="AP61" s="40">
        <v>39.35526122597396</v>
      </c>
      <c r="AQ61" s="40">
        <v>39.35526122597396</v>
      </c>
      <c r="AR61" s="40">
        <v>39.35526122597396</v>
      </c>
      <c r="AS61" s="40">
        <v>36.32514123566358</v>
      </c>
      <c r="AT61" s="40">
        <v>36.32514123566358</v>
      </c>
      <c r="AU61" s="40">
        <v>36.32514123566358</v>
      </c>
      <c r="AV61" s="40">
        <v>36.32514123566358</v>
      </c>
      <c r="AW61" s="40">
        <v>36.32514123566358</v>
      </c>
      <c r="AX61" s="40">
        <v>36.32514123566358</v>
      </c>
      <c r="AY61" s="40">
        <v>36.32514123566358</v>
      </c>
      <c r="AZ61" s="40">
        <v>36.32514123566358</v>
      </c>
      <c r="BA61" s="40">
        <v>36.32514123566358</v>
      </c>
      <c r="BB61" s="40">
        <v>36.32514123566358</v>
      </c>
      <c r="BC61" s="40">
        <v>36.32514123566358</v>
      </c>
      <c r="BD61" s="40">
        <v>36.32514123566358</v>
      </c>
      <c r="BE61" s="40">
        <v>36.32514123566358</v>
      </c>
      <c r="BF61" s="40">
        <v>36.32514123566358</v>
      </c>
      <c r="BG61" s="40">
        <v>36.32514123566358</v>
      </c>
      <c r="BH61" s="40">
        <v>36.32514123566358</v>
      </c>
      <c r="BI61" s="40">
        <v>36.32514123566358</v>
      </c>
      <c r="BJ61" s="40">
        <v>36.32514123566358</v>
      </c>
      <c r="BK61" s="40">
        <v>36.32514123566358</v>
      </c>
      <c r="BL61" s="40">
        <v>36.32514123566358</v>
      </c>
    </row>
    <row r="62" spans="3:64" ht="15">
      <c r="C62" s="28" t="s">
        <v>36</v>
      </c>
      <c r="D62" s="29"/>
      <c r="E62" s="40">
        <v>3.8003228655533725</v>
      </c>
      <c r="F62" s="40">
        <v>3.8003228655533725</v>
      </c>
      <c r="G62" s="40">
        <v>3.8003228655533725</v>
      </c>
      <c r="H62" s="40">
        <v>3.8003228655533725</v>
      </c>
      <c r="I62" s="40">
        <v>3.8744561914584827</v>
      </c>
      <c r="J62" s="40">
        <v>3.8744561914584827</v>
      </c>
      <c r="K62" s="40">
        <v>3.8744561914584827</v>
      </c>
      <c r="L62" s="40">
        <v>3.8744561914584827</v>
      </c>
      <c r="M62" s="40">
        <v>3.9510324375266372</v>
      </c>
      <c r="N62" s="40">
        <v>3.9510324375266372</v>
      </c>
      <c r="O62" s="40">
        <v>3.9510324375266372</v>
      </c>
      <c r="P62" s="40">
        <v>3.9510324375266372</v>
      </c>
      <c r="Q62" s="40">
        <v>4.028713219689784</v>
      </c>
      <c r="R62" s="40">
        <v>4.028713219689784</v>
      </c>
      <c r="S62" s="40">
        <v>4.028713219689784</v>
      </c>
      <c r="T62" s="40">
        <v>4.028713219689784</v>
      </c>
      <c r="U62" s="40">
        <v>4.104793086792895</v>
      </c>
      <c r="V62" s="40">
        <v>4.104793086792895</v>
      </c>
      <c r="W62" s="40">
        <v>4.104793086792895</v>
      </c>
      <c r="X62" s="40">
        <v>4.104793086792895</v>
      </c>
      <c r="Y62" s="40">
        <v>3.8003228655533725</v>
      </c>
      <c r="Z62" s="40">
        <v>3.8003228655533725</v>
      </c>
      <c r="AA62" s="40">
        <v>3.8003228655533725</v>
      </c>
      <c r="AB62" s="40">
        <v>3.8003228655533725</v>
      </c>
      <c r="AC62" s="40">
        <v>3.8744561914584827</v>
      </c>
      <c r="AD62" s="40">
        <v>3.8744561914584827</v>
      </c>
      <c r="AE62" s="40">
        <v>3.8744561914584827</v>
      </c>
      <c r="AF62" s="40">
        <v>3.8744561914584827</v>
      </c>
      <c r="AG62" s="40">
        <v>3.9510324375266372</v>
      </c>
      <c r="AH62" s="40">
        <v>3.9510324375266372</v>
      </c>
      <c r="AI62" s="40">
        <v>3.9510324375266372</v>
      </c>
      <c r="AJ62" s="40">
        <v>3.9510324375266372</v>
      </c>
      <c r="AK62" s="40">
        <v>4.028713219689784</v>
      </c>
      <c r="AL62" s="40">
        <v>4.028713219689784</v>
      </c>
      <c r="AM62" s="40">
        <v>4.028713219689784</v>
      </c>
      <c r="AN62" s="40">
        <v>4.028713219689784</v>
      </c>
      <c r="AO62" s="40">
        <v>4.104793086792895</v>
      </c>
      <c r="AP62" s="40">
        <v>4.104793086792895</v>
      </c>
      <c r="AQ62" s="40">
        <v>4.104793086792895</v>
      </c>
      <c r="AR62" s="40">
        <v>4.104793086792895</v>
      </c>
      <c r="AS62" s="40">
        <v>3.8003228655533725</v>
      </c>
      <c r="AT62" s="40">
        <v>3.8003228655533725</v>
      </c>
      <c r="AU62" s="40">
        <v>3.8003228655533725</v>
      </c>
      <c r="AV62" s="40">
        <v>3.8003228655533725</v>
      </c>
      <c r="AW62" s="40">
        <v>3.8744561914584827</v>
      </c>
      <c r="AX62" s="40">
        <v>3.8744561914584827</v>
      </c>
      <c r="AY62" s="40">
        <v>3.8744561914584827</v>
      </c>
      <c r="AZ62" s="40">
        <v>3.8744561914584827</v>
      </c>
      <c r="BA62" s="40">
        <v>3.9510324375266372</v>
      </c>
      <c r="BB62" s="40">
        <v>3.9510324375266372</v>
      </c>
      <c r="BC62" s="40">
        <v>3.9510324375266372</v>
      </c>
      <c r="BD62" s="40">
        <v>3.9510324375266372</v>
      </c>
      <c r="BE62" s="40">
        <v>4.028713219689784</v>
      </c>
      <c r="BF62" s="40">
        <v>4.028713219689784</v>
      </c>
      <c r="BG62" s="40">
        <v>4.028713219689784</v>
      </c>
      <c r="BH62" s="40">
        <v>4.028713219689784</v>
      </c>
      <c r="BI62" s="40">
        <v>4.104793086792895</v>
      </c>
      <c r="BJ62" s="40">
        <v>4.104793086792895</v>
      </c>
      <c r="BK62" s="40">
        <v>4.104793086792895</v>
      </c>
      <c r="BL62" s="40">
        <v>4.104793086792895</v>
      </c>
    </row>
    <row r="63" spans="3:64" ht="14.25">
      <c r="C63" s="34" t="s">
        <v>47</v>
      </c>
      <c r="D63" s="33" t="s">
        <v>41</v>
      </c>
      <c r="E63" s="40">
        <v>754.2162920343111</v>
      </c>
      <c r="F63" s="40">
        <v>769.0905962009778</v>
      </c>
      <c r="G63" s="40">
        <v>783.9649003676444</v>
      </c>
      <c r="H63" s="40">
        <v>798.8392045343111</v>
      </c>
      <c r="I63" s="40">
        <v>754.2162920343111</v>
      </c>
      <c r="J63" s="40">
        <v>769.0905962009778</v>
      </c>
      <c r="K63" s="40">
        <v>783.9649003676444</v>
      </c>
      <c r="L63" s="40">
        <v>798.8392045343111</v>
      </c>
      <c r="M63" s="40">
        <v>754.2162920343111</v>
      </c>
      <c r="N63" s="40">
        <v>769.0905962009778</v>
      </c>
      <c r="O63" s="40">
        <v>783.9649003676444</v>
      </c>
      <c r="P63" s="40">
        <v>798.8392045343111</v>
      </c>
      <c r="Q63" s="40">
        <v>754.2162920343111</v>
      </c>
      <c r="R63" s="40">
        <v>769.0905962009778</v>
      </c>
      <c r="S63" s="40">
        <v>783.9649003676444</v>
      </c>
      <c r="T63" s="40">
        <v>798.8392045343111</v>
      </c>
      <c r="U63" s="40">
        <v>754.2162920343111</v>
      </c>
      <c r="V63" s="40">
        <v>769.0905962009778</v>
      </c>
      <c r="W63" s="40">
        <v>783.9649003676444</v>
      </c>
      <c r="X63" s="40">
        <v>798.8392045343111</v>
      </c>
      <c r="Y63" s="40">
        <v>696.3559386449613</v>
      </c>
      <c r="Z63" s="40">
        <v>711.2302428116279</v>
      </c>
      <c r="AA63" s="40">
        <v>726.1045469782946</v>
      </c>
      <c r="AB63" s="40">
        <v>740.9788511449613</v>
      </c>
      <c r="AC63" s="40">
        <v>696.3559386449613</v>
      </c>
      <c r="AD63" s="40">
        <v>711.2302428116279</v>
      </c>
      <c r="AE63" s="40">
        <v>726.1045469782946</v>
      </c>
      <c r="AF63" s="40">
        <v>740.9788511449613</v>
      </c>
      <c r="AG63" s="40">
        <v>696.3559386449613</v>
      </c>
      <c r="AH63" s="40">
        <v>711.2302428116279</v>
      </c>
      <c r="AI63" s="40">
        <v>726.1045469782946</v>
      </c>
      <c r="AJ63" s="40">
        <v>740.9788511449613</v>
      </c>
      <c r="AK63" s="40">
        <v>696.3559386449613</v>
      </c>
      <c r="AL63" s="40">
        <v>711.2302428116279</v>
      </c>
      <c r="AM63" s="40">
        <v>726.1045469782946</v>
      </c>
      <c r="AN63" s="40">
        <v>740.9788511449613</v>
      </c>
      <c r="AO63" s="40">
        <v>696.3559386449613</v>
      </c>
      <c r="AP63" s="40">
        <v>711.2302428116279</v>
      </c>
      <c r="AQ63" s="40">
        <v>726.1045469782946</v>
      </c>
      <c r="AR63" s="40">
        <v>740.9788511449613</v>
      </c>
      <c r="AS63" s="40">
        <v>652.9606736029492</v>
      </c>
      <c r="AT63" s="40">
        <v>667.8349777696159</v>
      </c>
      <c r="AU63" s="40">
        <v>682.7092819362825</v>
      </c>
      <c r="AV63" s="40">
        <v>697.5835861029492</v>
      </c>
      <c r="AW63" s="40">
        <v>652.9606736029492</v>
      </c>
      <c r="AX63" s="40">
        <v>667.8349777696159</v>
      </c>
      <c r="AY63" s="40">
        <v>667.8349777696159</v>
      </c>
      <c r="AZ63" s="40">
        <v>697.5835861029492</v>
      </c>
      <c r="BA63" s="40">
        <v>652.9606736029492</v>
      </c>
      <c r="BB63" s="40">
        <v>667.8349777696159</v>
      </c>
      <c r="BC63" s="40">
        <v>682.7092819362825</v>
      </c>
      <c r="BD63" s="40">
        <v>697.5835861029492</v>
      </c>
      <c r="BE63" s="40">
        <v>652.9606736029492</v>
      </c>
      <c r="BF63" s="40">
        <v>667.8349777696159</v>
      </c>
      <c r="BG63" s="40">
        <v>682.7092819362825</v>
      </c>
      <c r="BH63" s="40">
        <v>697.5835861029492</v>
      </c>
      <c r="BI63" s="40">
        <v>652.9606736029492</v>
      </c>
      <c r="BJ63" s="40">
        <v>667.8349777696159</v>
      </c>
      <c r="BK63" s="40">
        <v>682.7092819362825</v>
      </c>
      <c r="BL63" s="40">
        <v>697.5835861029492</v>
      </c>
    </row>
    <row r="64" spans="3:64" ht="14.25">
      <c r="C64" s="30" t="s">
        <v>37</v>
      </c>
      <c r="D64" s="33" t="s">
        <v>41</v>
      </c>
      <c r="E64" s="40">
        <v>460.40452301071525</v>
      </c>
      <c r="F64" s="40">
        <v>460.40452301071525</v>
      </c>
      <c r="G64" s="40">
        <v>460.40452301071525</v>
      </c>
      <c r="H64" s="40">
        <v>460.40452301071525</v>
      </c>
      <c r="I64" s="40">
        <v>460.40452301071525</v>
      </c>
      <c r="J64" s="40">
        <v>460.40452301071525</v>
      </c>
      <c r="K64" s="40">
        <v>460.40452301071525</v>
      </c>
      <c r="L64" s="40">
        <v>460.40452301071525</v>
      </c>
      <c r="M64" s="40">
        <v>460.40452301071525</v>
      </c>
      <c r="N64" s="40">
        <v>460.40452301071525</v>
      </c>
      <c r="O64" s="40">
        <v>460.40452301071525</v>
      </c>
      <c r="P64" s="40">
        <v>460.40452301071525</v>
      </c>
      <c r="Q64" s="40">
        <v>460.40452301071525</v>
      </c>
      <c r="R64" s="40">
        <v>460.40452301071525</v>
      </c>
      <c r="S64" s="40">
        <v>460.40452301071525</v>
      </c>
      <c r="T64" s="40">
        <v>460.40452301071525</v>
      </c>
      <c r="U64" s="40">
        <v>460.40452301071525</v>
      </c>
      <c r="V64" s="40">
        <v>460.40452301071525</v>
      </c>
      <c r="W64" s="40">
        <v>460.40452301071525</v>
      </c>
      <c r="X64" s="40">
        <v>460.40452301071525</v>
      </c>
      <c r="Y64" s="40">
        <v>404.8221291336405</v>
      </c>
      <c r="Z64" s="40">
        <v>404.8221291336405</v>
      </c>
      <c r="AA64" s="40">
        <v>404.8221291336405</v>
      </c>
      <c r="AB64" s="40">
        <v>404.8221291336405</v>
      </c>
      <c r="AC64" s="40">
        <v>404.8221291336405</v>
      </c>
      <c r="AD64" s="40">
        <v>404.8221291336405</v>
      </c>
      <c r="AE64" s="40">
        <v>404.8221291336405</v>
      </c>
      <c r="AF64" s="40">
        <v>404.8221291336405</v>
      </c>
      <c r="AG64" s="40">
        <v>404.8221291336405</v>
      </c>
      <c r="AH64" s="40">
        <v>404.8221291336405</v>
      </c>
      <c r="AI64" s="40">
        <v>404.8221291336405</v>
      </c>
      <c r="AJ64" s="40">
        <v>404.8221291336405</v>
      </c>
      <c r="AK64" s="40">
        <v>404.8221291336405</v>
      </c>
      <c r="AL64" s="40">
        <v>404.8221291336405</v>
      </c>
      <c r="AM64" s="40">
        <v>404.8221291336405</v>
      </c>
      <c r="AN64" s="40">
        <v>404.8221291336405</v>
      </c>
      <c r="AO64" s="40">
        <v>404.8221291336405</v>
      </c>
      <c r="AP64" s="40">
        <v>404.8221291336405</v>
      </c>
      <c r="AQ64" s="40">
        <v>404.8221291336405</v>
      </c>
      <c r="AR64" s="40">
        <v>404.8221291336405</v>
      </c>
      <c r="AS64" s="40">
        <v>363.1353337258346</v>
      </c>
      <c r="AT64" s="40">
        <v>363.1353337258346</v>
      </c>
      <c r="AU64" s="40">
        <v>363.1353337258346</v>
      </c>
      <c r="AV64" s="40">
        <v>363.1353337258346</v>
      </c>
      <c r="AW64" s="40">
        <v>363.1353337258346</v>
      </c>
      <c r="AX64" s="40">
        <v>363.1353337258346</v>
      </c>
      <c r="AY64" s="40">
        <v>363.1353337258346</v>
      </c>
      <c r="AZ64" s="40">
        <v>363.1353337258346</v>
      </c>
      <c r="BA64" s="40">
        <v>363.1353337258346</v>
      </c>
      <c r="BB64" s="40">
        <v>363.1353337258346</v>
      </c>
      <c r="BC64" s="40">
        <v>363.1353337258346</v>
      </c>
      <c r="BD64" s="40">
        <v>363.1353337258346</v>
      </c>
      <c r="BE64" s="40">
        <v>363.1353337258346</v>
      </c>
      <c r="BF64" s="40">
        <v>363.1353337258346</v>
      </c>
      <c r="BG64" s="40">
        <v>363.1353337258346</v>
      </c>
      <c r="BH64" s="40">
        <v>363.1353337258346</v>
      </c>
      <c r="BI64" s="40">
        <v>363.1353337258346</v>
      </c>
      <c r="BJ64" s="40">
        <v>363.1353337258346</v>
      </c>
      <c r="BK64" s="40">
        <v>363.1353337258346</v>
      </c>
      <c r="BL64" s="40">
        <v>363.1353337258346</v>
      </c>
    </row>
    <row r="65" spans="3:64" ht="14.25">
      <c r="C65" s="30" t="s">
        <v>38</v>
      </c>
      <c r="D65" s="33" t="s">
        <v>41</v>
      </c>
      <c r="E65" s="40">
        <v>229.94644090909094</v>
      </c>
      <c r="F65" s="40">
        <v>244.8207450757576</v>
      </c>
      <c r="G65" s="40">
        <v>259.69504924242426</v>
      </c>
      <c r="H65" s="40">
        <v>274.5693534090909</v>
      </c>
      <c r="I65" s="40">
        <v>229.94644090909094</v>
      </c>
      <c r="J65" s="40">
        <v>244.8207450757576</v>
      </c>
      <c r="K65" s="40">
        <v>259.69504924242426</v>
      </c>
      <c r="L65" s="40">
        <v>274.5693534090909</v>
      </c>
      <c r="M65" s="40">
        <v>229.94644090909094</v>
      </c>
      <c r="N65" s="40">
        <v>244.8207450757576</v>
      </c>
      <c r="O65" s="40">
        <v>259.69504924242426</v>
      </c>
      <c r="P65" s="40">
        <v>274.5693534090909</v>
      </c>
      <c r="Q65" s="40">
        <v>229.94644090909094</v>
      </c>
      <c r="R65" s="40">
        <v>244.8207450757576</v>
      </c>
      <c r="S65" s="40">
        <v>259.69504924242426</v>
      </c>
      <c r="T65" s="40">
        <v>274.5693534090909</v>
      </c>
      <c r="U65" s="40">
        <v>229.94644090909094</v>
      </c>
      <c r="V65" s="40">
        <v>244.8207450757576</v>
      </c>
      <c r="W65" s="40">
        <v>259.69504924242426</v>
      </c>
      <c r="X65" s="40">
        <v>274.5693534090909</v>
      </c>
      <c r="Y65" s="40">
        <v>229.94644090909094</v>
      </c>
      <c r="Z65" s="40">
        <v>244.8207450757576</v>
      </c>
      <c r="AA65" s="40">
        <v>259.69504924242426</v>
      </c>
      <c r="AB65" s="40">
        <v>274.5693534090909</v>
      </c>
      <c r="AC65" s="40">
        <v>229.94644090909094</v>
      </c>
      <c r="AD65" s="40">
        <v>244.8207450757576</v>
      </c>
      <c r="AE65" s="40">
        <v>259.69504924242426</v>
      </c>
      <c r="AF65" s="40">
        <v>274.5693534090909</v>
      </c>
      <c r="AG65" s="40">
        <v>229.94644090909094</v>
      </c>
      <c r="AH65" s="40">
        <v>244.8207450757576</v>
      </c>
      <c r="AI65" s="40">
        <v>259.69504924242426</v>
      </c>
      <c r="AJ65" s="40">
        <v>274.5693534090909</v>
      </c>
      <c r="AK65" s="40">
        <v>229.94644090909094</v>
      </c>
      <c r="AL65" s="40">
        <v>244.8207450757576</v>
      </c>
      <c r="AM65" s="40">
        <v>259.69504924242426</v>
      </c>
      <c r="AN65" s="40">
        <v>274.5693534090909</v>
      </c>
      <c r="AO65" s="40">
        <v>229.94644090909094</v>
      </c>
      <c r="AP65" s="40">
        <v>244.8207450757576</v>
      </c>
      <c r="AQ65" s="40">
        <v>259.69504924242426</v>
      </c>
      <c r="AR65" s="40">
        <v>274.5693534090909</v>
      </c>
      <c r="AS65" s="40">
        <v>229.94644090909094</v>
      </c>
      <c r="AT65" s="40">
        <v>244.8207450757576</v>
      </c>
      <c r="AU65" s="40">
        <v>259.69504924242426</v>
      </c>
      <c r="AV65" s="40">
        <v>274.5693534090909</v>
      </c>
      <c r="AW65" s="40">
        <v>229.94644090909094</v>
      </c>
      <c r="AX65" s="40">
        <v>244.8207450757576</v>
      </c>
      <c r="AY65" s="40">
        <v>244.8207450757576</v>
      </c>
      <c r="AZ65" s="40">
        <v>274.5693534090909</v>
      </c>
      <c r="BA65" s="40">
        <v>229.94644090909094</v>
      </c>
      <c r="BB65" s="40">
        <v>244.8207450757576</v>
      </c>
      <c r="BC65" s="40">
        <v>259.69504924242426</v>
      </c>
      <c r="BD65" s="40">
        <v>274.5693534090909</v>
      </c>
      <c r="BE65" s="40">
        <v>229.94644090909094</v>
      </c>
      <c r="BF65" s="40">
        <v>244.8207450757576</v>
      </c>
      <c r="BG65" s="40">
        <v>259.69504924242426</v>
      </c>
      <c r="BH65" s="40">
        <v>274.5693534090909</v>
      </c>
      <c r="BI65" s="40">
        <v>229.94644090909094</v>
      </c>
      <c r="BJ65" s="40">
        <v>244.8207450757576</v>
      </c>
      <c r="BK65" s="40">
        <v>259.69504924242426</v>
      </c>
      <c r="BL65" s="40">
        <v>274.5693534090909</v>
      </c>
    </row>
    <row r="66" spans="3:64" ht="14.25">
      <c r="C66" s="30" t="s">
        <v>39</v>
      </c>
      <c r="D66" s="33" t="s">
        <v>41</v>
      </c>
      <c r="E66" s="40">
        <v>63.865328114504884</v>
      </c>
      <c r="F66" s="40">
        <v>63.865328114504884</v>
      </c>
      <c r="G66" s="40">
        <v>63.865328114504884</v>
      </c>
      <c r="H66" s="40">
        <v>63.865328114504884</v>
      </c>
      <c r="I66" s="40">
        <v>63.865328114504884</v>
      </c>
      <c r="J66" s="40">
        <v>63.865328114504884</v>
      </c>
      <c r="K66" s="40">
        <v>63.865328114504884</v>
      </c>
      <c r="L66" s="40">
        <v>63.865328114504884</v>
      </c>
      <c r="M66" s="40">
        <v>63.865328114504884</v>
      </c>
      <c r="N66" s="40">
        <v>63.865328114504884</v>
      </c>
      <c r="O66" s="40">
        <v>63.865328114504884</v>
      </c>
      <c r="P66" s="40">
        <v>63.865328114504884</v>
      </c>
      <c r="Q66" s="40">
        <v>63.865328114504884</v>
      </c>
      <c r="R66" s="40">
        <v>63.865328114504884</v>
      </c>
      <c r="S66" s="40">
        <v>63.865328114504884</v>
      </c>
      <c r="T66" s="40">
        <v>63.865328114504884</v>
      </c>
      <c r="U66" s="40">
        <v>63.865328114504884</v>
      </c>
      <c r="V66" s="40">
        <v>63.865328114504884</v>
      </c>
      <c r="W66" s="40">
        <v>63.865328114504884</v>
      </c>
      <c r="X66" s="40">
        <v>63.865328114504884</v>
      </c>
      <c r="Y66" s="40">
        <v>61.587368602229894</v>
      </c>
      <c r="Z66" s="40">
        <v>61.587368602229894</v>
      </c>
      <c r="AA66" s="40">
        <v>61.587368602229894</v>
      </c>
      <c r="AB66" s="40">
        <v>61.587368602229894</v>
      </c>
      <c r="AC66" s="40">
        <v>61.587368602229894</v>
      </c>
      <c r="AD66" s="40">
        <v>61.587368602229894</v>
      </c>
      <c r="AE66" s="40">
        <v>61.587368602229894</v>
      </c>
      <c r="AF66" s="40">
        <v>61.587368602229894</v>
      </c>
      <c r="AG66" s="40">
        <v>61.587368602229894</v>
      </c>
      <c r="AH66" s="40">
        <v>61.587368602229894</v>
      </c>
      <c r="AI66" s="40">
        <v>61.587368602229894</v>
      </c>
      <c r="AJ66" s="40">
        <v>61.587368602229894</v>
      </c>
      <c r="AK66" s="40">
        <v>61.587368602229894</v>
      </c>
      <c r="AL66" s="40">
        <v>61.587368602229894</v>
      </c>
      <c r="AM66" s="40">
        <v>61.587368602229894</v>
      </c>
      <c r="AN66" s="40">
        <v>61.587368602229894</v>
      </c>
      <c r="AO66" s="40">
        <v>61.587368602229894</v>
      </c>
      <c r="AP66" s="40">
        <v>61.587368602229894</v>
      </c>
      <c r="AQ66" s="40">
        <v>61.587368602229894</v>
      </c>
      <c r="AR66" s="40">
        <v>61.587368602229894</v>
      </c>
      <c r="AS66" s="40">
        <v>59.878898968023655</v>
      </c>
      <c r="AT66" s="40">
        <v>59.878898968023655</v>
      </c>
      <c r="AU66" s="40">
        <v>59.878898968023655</v>
      </c>
      <c r="AV66" s="40">
        <v>59.878898968023655</v>
      </c>
      <c r="AW66" s="40">
        <v>59.878898968023655</v>
      </c>
      <c r="AX66" s="40">
        <v>59.878898968023655</v>
      </c>
      <c r="AY66" s="40">
        <v>59.878898968023655</v>
      </c>
      <c r="AZ66" s="40">
        <v>59.878898968023655</v>
      </c>
      <c r="BA66" s="40">
        <v>59.878898968023655</v>
      </c>
      <c r="BB66" s="40">
        <v>59.878898968023655</v>
      </c>
      <c r="BC66" s="40">
        <v>59.878898968023655</v>
      </c>
      <c r="BD66" s="40">
        <v>59.878898968023655</v>
      </c>
      <c r="BE66" s="40">
        <v>59.878898968023655</v>
      </c>
      <c r="BF66" s="40">
        <v>59.878898968023655</v>
      </c>
      <c r="BG66" s="40">
        <v>59.878898968023655</v>
      </c>
      <c r="BH66" s="40">
        <v>59.878898968023655</v>
      </c>
      <c r="BI66" s="40">
        <v>59.878898968023655</v>
      </c>
      <c r="BJ66" s="40">
        <v>59.878898968023655</v>
      </c>
      <c r="BK66" s="40">
        <v>59.878898968023655</v>
      </c>
      <c r="BL66" s="40">
        <v>59.878898968023655</v>
      </c>
    </row>
    <row r="67" spans="3:64" ht="15.75" thickBot="1">
      <c r="C67" s="31" t="s">
        <v>46</v>
      </c>
      <c r="D67" s="33" t="s">
        <v>41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</row>
    <row r="68" spans="3:64" ht="16.5" thickBot="1">
      <c r="C68" s="35" t="s">
        <v>40</v>
      </c>
      <c r="D68" s="32"/>
      <c r="E68" s="40">
        <v>344.97971247730226</v>
      </c>
      <c r="F68" s="40">
        <v>344.97971247730226</v>
      </c>
      <c r="G68" s="40">
        <v>344.97971247730226</v>
      </c>
      <c r="H68" s="40">
        <v>344.97971247730226</v>
      </c>
      <c r="I68" s="40">
        <v>345.05384580320737</v>
      </c>
      <c r="J68" s="40">
        <v>345.05384580320737</v>
      </c>
      <c r="K68" s="40">
        <v>345.05384580320737</v>
      </c>
      <c r="L68" s="40">
        <v>345.05384580320737</v>
      </c>
      <c r="M68" s="40">
        <v>345.1304220492755</v>
      </c>
      <c r="N68" s="40">
        <v>345.1304220492755</v>
      </c>
      <c r="O68" s="40">
        <v>345.1304220492755</v>
      </c>
      <c r="P68" s="40">
        <v>345.1304220492755</v>
      </c>
      <c r="Q68" s="40">
        <v>345.2081028314387</v>
      </c>
      <c r="R68" s="40">
        <v>345.2081028314387</v>
      </c>
      <c r="S68" s="40">
        <v>345.2081028314387</v>
      </c>
      <c r="T68" s="40">
        <v>345.2081028314387</v>
      </c>
      <c r="U68" s="40">
        <v>345.28418269854177</v>
      </c>
      <c r="V68" s="40">
        <v>345.28418269854177</v>
      </c>
      <c r="W68" s="40">
        <v>345.28418269854177</v>
      </c>
      <c r="X68" s="40">
        <v>345.28418269854177</v>
      </c>
      <c r="Y68" s="40">
        <v>319.03193902654607</v>
      </c>
      <c r="Z68" s="40">
        <v>319.03193902654607</v>
      </c>
      <c r="AA68" s="40">
        <v>319.03193902654607</v>
      </c>
      <c r="AB68" s="40">
        <v>319.03193902654607</v>
      </c>
      <c r="AC68" s="40">
        <v>319.1060723524512</v>
      </c>
      <c r="AD68" s="40">
        <v>319.1060723524512</v>
      </c>
      <c r="AE68" s="40">
        <v>319.1060723524512</v>
      </c>
      <c r="AF68" s="40">
        <v>319.1060723524512</v>
      </c>
      <c r="AG68" s="40">
        <v>319.18264859851934</v>
      </c>
      <c r="AH68" s="40">
        <v>319.18264859851934</v>
      </c>
      <c r="AI68" s="40">
        <v>319.18264859851934</v>
      </c>
      <c r="AJ68" s="40">
        <v>319.18264859851934</v>
      </c>
      <c r="AK68" s="40">
        <v>319.2603293806825</v>
      </c>
      <c r="AL68" s="40">
        <v>319.2603293806825</v>
      </c>
      <c r="AM68" s="40">
        <v>319.2603293806825</v>
      </c>
      <c r="AN68" s="40">
        <v>319.2603293806825</v>
      </c>
      <c r="AO68" s="40">
        <v>319.3364092477856</v>
      </c>
      <c r="AP68" s="40">
        <v>319.3364092477856</v>
      </c>
      <c r="AQ68" s="40">
        <v>319.3364092477856</v>
      </c>
      <c r="AR68" s="40">
        <v>319.3364092477856</v>
      </c>
      <c r="AS68" s="40">
        <v>299.57110893847914</v>
      </c>
      <c r="AT68" s="40">
        <v>299.57110893847914</v>
      </c>
      <c r="AU68" s="40">
        <v>299.57110893847914</v>
      </c>
      <c r="AV68" s="40">
        <v>299.57110893847914</v>
      </c>
      <c r="AW68" s="40">
        <v>299.64524226438425</v>
      </c>
      <c r="AX68" s="40">
        <v>299.64524226438425</v>
      </c>
      <c r="AY68" s="40">
        <v>299.64524226438425</v>
      </c>
      <c r="AZ68" s="40">
        <v>299.64524226438425</v>
      </c>
      <c r="BA68" s="40">
        <v>299.7218185104524</v>
      </c>
      <c r="BB68" s="40">
        <v>299.7218185104524</v>
      </c>
      <c r="BC68" s="40">
        <v>299.7218185104524</v>
      </c>
      <c r="BD68" s="40">
        <v>299.7218185104524</v>
      </c>
      <c r="BE68" s="40">
        <v>299.79949929261556</v>
      </c>
      <c r="BF68" s="40">
        <v>299.79949929261556</v>
      </c>
      <c r="BG68" s="40">
        <v>299.79949929261556</v>
      </c>
      <c r="BH68" s="40">
        <v>299.79949929261556</v>
      </c>
      <c r="BI68" s="40">
        <v>299.87557915971865</v>
      </c>
      <c r="BJ68" s="40">
        <v>299.87557915971865</v>
      </c>
      <c r="BK68" s="40">
        <v>299.87557915971865</v>
      </c>
      <c r="BL68" s="40">
        <v>299.87557915971865</v>
      </c>
    </row>
    <row r="69" spans="3:64" s="106" customFormat="1" ht="15.75">
      <c r="C69" s="117"/>
      <c r="D69" s="119" t="s">
        <v>167</v>
      </c>
      <c r="E69" s="116">
        <v>6.838675981647042</v>
      </c>
      <c r="F69" s="116">
        <v>6.838675981647042</v>
      </c>
      <c r="G69" s="116">
        <v>6.838675981647042</v>
      </c>
      <c r="H69" s="116">
        <v>6.838675981647042</v>
      </c>
      <c r="I69" s="116">
        <v>6.838675981647042</v>
      </c>
      <c r="J69" s="116">
        <v>6.838675981647042</v>
      </c>
      <c r="K69" s="116">
        <v>6.838675981647042</v>
      </c>
      <c r="L69" s="116">
        <v>6.838675981647042</v>
      </c>
      <c r="M69" s="116">
        <v>6.838675981647042</v>
      </c>
      <c r="N69" s="116">
        <v>6.838675981647042</v>
      </c>
      <c r="O69" s="116">
        <v>6.838675981647042</v>
      </c>
      <c r="P69" s="116">
        <v>6.838675981647042</v>
      </c>
      <c r="Q69" s="116">
        <v>6.838675981647042</v>
      </c>
      <c r="R69" s="116">
        <v>6.838675981647042</v>
      </c>
      <c r="S69" s="116">
        <v>6.838675981647042</v>
      </c>
      <c r="T69" s="116">
        <v>6.838675981647042</v>
      </c>
      <c r="U69" s="116">
        <v>6.838675981647042</v>
      </c>
      <c r="V69" s="116">
        <v>6.838675981647042</v>
      </c>
      <c r="W69" s="116">
        <v>6.838675981647042</v>
      </c>
      <c r="X69" s="116">
        <v>6.838675981647042</v>
      </c>
      <c r="Y69" s="116">
        <v>6.838675981647042</v>
      </c>
      <c r="Z69" s="116">
        <v>6.838675981647042</v>
      </c>
      <c r="AA69" s="116">
        <v>6.838675981647042</v>
      </c>
      <c r="AB69" s="116">
        <v>6.838675981647042</v>
      </c>
      <c r="AC69" s="116">
        <v>6.838675981647042</v>
      </c>
      <c r="AD69" s="116">
        <v>6.838675981647042</v>
      </c>
      <c r="AE69" s="116">
        <v>6.838675981647042</v>
      </c>
      <c r="AF69" s="116">
        <v>6.838675981647042</v>
      </c>
      <c r="AG69" s="116">
        <v>6.838675981647042</v>
      </c>
      <c r="AH69" s="116">
        <v>6.838675981647042</v>
      </c>
      <c r="AI69" s="116">
        <v>6.838675981647042</v>
      </c>
      <c r="AJ69" s="116">
        <v>6.838675981647042</v>
      </c>
      <c r="AK69" s="116">
        <v>6.838675981647042</v>
      </c>
      <c r="AL69" s="116">
        <v>6.838675981647042</v>
      </c>
      <c r="AM69" s="116">
        <v>6.838675981647042</v>
      </c>
      <c r="AN69" s="116">
        <v>6.838675981647042</v>
      </c>
      <c r="AO69" s="116">
        <v>6.838675981647042</v>
      </c>
      <c r="AP69" s="116">
        <v>6.838675981647042</v>
      </c>
      <c r="AQ69" s="116">
        <v>6.838675981647042</v>
      </c>
      <c r="AR69" s="116">
        <v>6.838675981647042</v>
      </c>
      <c r="AS69" s="116">
        <v>6.838675981647042</v>
      </c>
      <c r="AT69" s="116">
        <v>6.838675981647042</v>
      </c>
      <c r="AU69" s="116">
        <v>6.838675981647042</v>
      </c>
      <c r="AV69" s="116">
        <v>6.838675981647042</v>
      </c>
      <c r="AW69" s="116">
        <v>6.838675981647042</v>
      </c>
      <c r="AX69" s="116">
        <v>6.838675981647042</v>
      </c>
      <c r="AY69" s="116">
        <v>6.838675981647042</v>
      </c>
      <c r="AZ69" s="116">
        <v>6.838675981647042</v>
      </c>
      <c r="BA69" s="116">
        <v>6.838675981647042</v>
      </c>
      <c r="BB69" s="116">
        <v>6.838675981647042</v>
      </c>
      <c r="BC69" s="116">
        <v>6.838675981647042</v>
      </c>
      <c r="BD69" s="116">
        <v>6.838675981647042</v>
      </c>
      <c r="BE69" s="116">
        <v>6.838675981647042</v>
      </c>
      <c r="BF69" s="116">
        <v>6.838675981647042</v>
      </c>
      <c r="BG69" s="116">
        <v>6.838675981647042</v>
      </c>
      <c r="BH69" s="116">
        <v>6.838675981647042</v>
      </c>
      <c r="BI69" s="116">
        <v>6.838675981647042</v>
      </c>
      <c r="BJ69" s="116">
        <v>6.838675981647042</v>
      </c>
      <c r="BK69" s="116">
        <v>6.838675981647042</v>
      </c>
      <c r="BL69" s="116">
        <v>6.838675981647042</v>
      </c>
    </row>
    <row r="70" spans="3:64" s="106" customFormat="1" ht="15.75">
      <c r="C70" s="118"/>
      <c r="D70" s="119" t="s">
        <v>155</v>
      </c>
      <c r="E70" s="116">
        <v>0.2446272922284364</v>
      </c>
      <c r="F70" s="116">
        <v>0.2446272922284364</v>
      </c>
      <c r="G70" s="116">
        <v>0.2446272922284364</v>
      </c>
      <c r="H70" s="116">
        <v>0.2446272922284364</v>
      </c>
      <c r="I70" s="116">
        <v>0.2446272922284364</v>
      </c>
      <c r="J70" s="116">
        <v>0.2446272922284364</v>
      </c>
      <c r="K70" s="116">
        <v>0.2446272922284364</v>
      </c>
      <c r="L70" s="116">
        <v>0.2446272922284364</v>
      </c>
      <c r="M70" s="116">
        <v>0.2446272922284364</v>
      </c>
      <c r="N70" s="116">
        <v>0.2446272922284364</v>
      </c>
      <c r="O70" s="116">
        <v>0.2446272922284364</v>
      </c>
      <c r="P70" s="116">
        <v>0.2446272922284364</v>
      </c>
      <c r="Q70" s="116">
        <v>0.2446272922284364</v>
      </c>
      <c r="R70" s="116">
        <v>0.2446272922284364</v>
      </c>
      <c r="S70" s="116">
        <v>0.2446272922284364</v>
      </c>
      <c r="T70" s="116">
        <v>0.2446272922284364</v>
      </c>
      <c r="U70" s="116">
        <v>0.2446272922284364</v>
      </c>
      <c r="V70" s="116">
        <v>0.2446272922284364</v>
      </c>
      <c r="W70" s="116">
        <v>0.2446272922284364</v>
      </c>
      <c r="X70" s="116">
        <v>0.2446272922284364</v>
      </c>
      <c r="Y70" s="116">
        <v>0.22063700058199723</v>
      </c>
      <c r="Z70" s="116">
        <v>0.22063700058199723</v>
      </c>
      <c r="AA70" s="116">
        <v>0.22063700058199723</v>
      </c>
      <c r="AB70" s="116">
        <v>0.22063700058199723</v>
      </c>
      <c r="AC70" s="116">
        <v>0.22063700058199723</v>
      </c>
      <c r="AD70" s="116">
        <v>0.22063700058199723</v>
      </c>
      <c r="AE70" s="116">
        <v>0.22063700058199723</v>
      </c>
      <c r="AF70" s="116">
        <v>0.22063700058199723</v>
      </c>
      <c r="AG70" s="116">
        <v>0.22063700058199723</v>
      </c>
      <c r="AH70" s="116">
        <v>0.22063700058199723</v>
      </c>
      <c r="AI70" s="116">
        <v>0.22063700058199723</v>
      </c>
      <c r="AJ70" s="116">
        <v>0.22063700058199723</v>
      </c>
      <c r="AK70" s="116">
        <v>0.22063700058199723</v>
      </c>
      <c r="AL70" s="116">
        <v>0.22063700058199723</v>
      </c>
      <c r="AM70" s="116">
        <v>0.22063700058199723</v>
      </c>
      <c r="AN70" s="116">
        <v>0.22063700058199723</v>
      </c>
      <c r="AO70" s="116">
        <v>0.22063700058199723</v>
      </c>
      <c r="AP70" s="116">
        <v>0.22063700058199723</v>
      </c>
      <c r="AQ70" s="116">
        <v>0.22063700058199723</v>
      </c>
      <c r="AR70" s="116">
        <v>0.22063700058199723</v>
      </c>
      <c r="AS70" s="116">
        <v>0.20264428184716787</v>
      </c>
      <c r="AT70" s="116">
        <v>0.20264428184716787</v>
      </c>
      <c r="AU70" s="116">
        <v>0.20264428184716787</v>
      </c>
      <c r="AV70" s="116">
        <v>0.20264428184716787</v>
      </c>
      <c r="AW70" s="116">
        <v>0.20264428184716787</v>
      </c>
      <c r="AX70" s="116">
        <v>0.20264428184716787</v>
      </c>
      <c r="AY70" s="116">
        <v>0.20264428184716787</v>
      </c>
      <c r="AZ70" s="116">
        <v>0.20264428184716787</v>
      </c>
      <c r="BA70" s="116">
        <v>0.20264428184716787</v>
      </c>
      <c r="BB70" s="116">
        <v>0.20264428184716787</v>
      </c>
      <c r="BC70" s="116">
        <v>0.20264428184716787</v>
      </c>
      <c r="BD70" s="116">
        <v>0.20264428184716787</v>
      </c>
      <c r="BE70" s="116">
        <v>0.20264428184716787</v>
      </c>
      <c r="BF70" s="116">
        <v>0.20264428184716787</v>
      </c>
      <c r="BG70" s="116">
        <v>0.20264428184716787</v>
      </c>
      <c r="BH70" s="116">
        <v>0.20264428184716787</v>
      </c>
      <c r="BI70" s="116">
        <v>0.20264428184716787</v>
      </c>
      <c r="BJ70" s="116">
        <v>0.20264428184716787</v>
      </c>
      <c r="BK70" s="116">
        <v>0.20264428184716787</v>
      </c>
      <c r="BL70" s="116">
        <v>0.20264428184716787</v>
      </c>
    </row>
    <row r="71" spans="3:64" s="106" customFormat="1" ht="15.75">
      <c r="C71" s="118"/>
      <c r="D71" s="24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</row>
    <row r="72" spans="3:64" s="106" customFormat="1" ht="15.75">
      <c r="C72" s="118"/>
      <c r="D72" s="24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</row>
    <row r="73" spans="3:64" s="106" customFormat="1" ht="15.75">
      <c r="C73" s="118"/>
      <c r="D73" s="24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</row>
    <row r="74" spans="3:64" s="106" customFormat="1" ht="15.75">
      <c r="C74" s="118"/>
      <c r="D74" s="24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</row>
    <row r="75" spans="3:64" s="106" customFormat="1" ht="15.75">
      <c r="C75" s="118"/>
      <c r="D75" s="24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</row>
    <row r="76" spans="3:64" s="106" customFormat="1" ht="15.75">
      <c r="C76" s="118"/>
      <c r="D76" s="24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</row>
  </sheetData>
  <sheetProtection/>
  <printOptions/>
  <pageMargins left="0.25" right="0.26" top="1" bottom="1" header="0.4921259845" footer="0.4921259845"/>
  <pageSetup fitToHeight="1" fitToWidth="1" orientation="landscape" paperSize="9" scale="1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duerselen</cp:lastModifiedBy>
  <cp:lastPrinted>2008-10-13T09:08:57Z</cp:lastPrinted>
  <dcterms:created xsi:type="dcterms:W3CDTF">2007-09-18T18:44:06Z</dcterms:created>
  <dcterms:modified xsi:type="dcterms:W3CDTF">2009-04-22T11:12:22Z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